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1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istrator\OneDrive\Escritorio\Tesis\"/>
    </mc:Choice>
  </mc:AlternateContent>
  <xr:revisionPtr revIDLastSave="0" documentId="13_ncr:1_{05862CF1-A39A-4EFB-A35F-694515015506}" xr6:coauthVersionLast="47" xr6:coauthVersionMax="47" xr10:uidLastSave="{00000000-0000-0000-0000-000000000000}"/>
  <bookViews>
    <workbookView xWindow="-98" yWindow="-98" windowWidth="22695" windowHeight="14476" activeTab="2" xr2:uid="{85CDA68D-DAF5-49E3-BDF3-B6EE3483B398}"/>
  </bookViews>
  <sheets>
    <sheet name="Use Case Diagrams" sheetId="2" r:id="rId1"/>
    <sheet name="Estimation of Exercise Difficul" sheetId="3" r:id="rId2"/>
    <sheet name="CORRELATIONS " sheetId="4" r:id="rId3"/>
    <sheet name="Use Case Narratives" sheetId="1" r:id="rId4"/>
  </sheets>
  <definedNames>
    <definedName name="_xlnm._FilterDatabase" localSheetId="2" hidden="1">'CORRELATIONS '!$B$3:$E$3</definedName>
    <definedName name="_xlcn.WorksheetConnection_THESISRESULTS.xlsxACTORS" hidden="1">ACTORS[]</definedName>
    <definedName name="_xlcn.WorksheetConnection_THESISRESULTS.xlsxSCORES" hidden="1">SCORES[]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CTORS" name="ACTORS" connection="WorksheetConnection_THESIS RESULTS.xlsx!ACTORS"/>
          <x15:modelTable id="SCORES" name="SCORES" connection="WorksheetConnection_THESIS RESULTS.xlsx!SCORES"/>
        </x15:modelTables>
        <x15:modelRelationships>
          <x15:modelRelationship fromTable="ACTORS" fromColumn="% of correctly identified actors" toTable="SCORES" toColumn="FK EASE SCORE(MAX:100)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7" i="4" l="1"/>
  <c r="E241" i="4"/>
  <c r="E217" i="4"/>
  <c r="E191" i="4"/>
  <c r="E168" i="4"/>
  <c r="C257" i="4"/>
  <c r="B257" i="4"/>
  <c r="C246" i="4"/>
  <c r="B246" i="4"/>
  <c r="C222" i="4"/>
  <c r="C24" i="2"/>
  <c r="B24" i="4" s="1"/>
  <c r="D24" i="2"/>
  <c r="B222" i="4"/>
  <c r="B196" i="4"/>
  <c r="B172" i="4"/>
  <c r="F24" i="3"/>
  <c r="E24" i="3"/>
  <c r="D24" i="3"/>
  <c r="C24" i="3"/>
  <c r="F72" i="2"/>
  <c r="E72" i="2"/>
  <c r="D48" i="3"/>
  <c r="E141" i="4"/>
  <c r="E117" i="4"/>
  <c r="E92" i="4"/>
  <c r="C71" i="4"/>
  <c r="B71" i="4"/>
  <c r="C48" i="4"/>
  <c r="B48" i="4"/>
  <c r="C25" i="4"/>
  <c r="C146" i="4"/>
  <c r="E15" i="1"/>
  <c r="D15" i="1"/>
  <c r="C15" i="1"/>
  <c r="C95" i="2"/>
  <c r="D72" i="2"/>
  <c r="C72" i="2"/>
  <c r="D48" i="2"/>
  <c r="E48" i="2"/>
  <c r="F48" i="2"/>
  <c r="C48" i="2"/>
  <c r="F24" i="2"/>
  <c r="E48" i="3"/>
  <c r="G48" i="3"/>
  <c r="C48" i="3"/>
  <c r="E66" i="4"/>
  <c r="E44" i="4"/>
  <c r="B23" i="4"/>
  <c r="B22" i="4"/>
  <c r="B21" i="4"/>
  <c r="B20" i="4"/>
  <c r="B19" i="4"/>
  <c r="B18" i="4"/>
  <c r="B17" i="4"/>
  <c r="B14" i="4"/>
  <c r="B13" i="4"/>
  <c r="B12" i="4"/>
  <c r="B11" i="4"/>
  <c r="B10" i="4"/>
  <c r="B9" i="4"/>
  <c r="B8" i="4"/>
  <c r="B7" i="4"/>
  <c r="B6" i="4"/>
  <c r="B5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D14" i="1"/>
  <c r="C14" i="1" s="1"/>
  <c r="D13" i="1"/>
  <c r="C13" i="1" s="1"/>
  <c r="D12" i="1"/>
  <c r="C12" i="1" s="1"/>
  <c r="D11" i="1"/>
  <c r="C11" i="1" s="1"/>
  <c r="D10" i="1"/>
  <c r="C10" i="1" s="1"/>
  <c r="D9" i="1"/>
  <c r="C9" i="1" s="1"/>
  <c r="D8" i="1"/>
  <c r="C8" i="1" s="1"/>
  <c r="D7" i="1"/>
  <c r="C7" i="1" s="1"/>
  <c r="D6" i="1"/>
  <c r="C6" i="1" s="1"/>
  <c r="D5" i="1"/>
  <c r="C5" i="1" s="1"/>
  <c r="F61" i="2"/>
  <c r="E22" i="4" l="1"/>
  <c r="B25" i="4"/>
  <c r="G24" i="3"/>
  <c r="E5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" i="2"/>
  <c r="E24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59BC47D-509F-4DFF-83F5-B90342176C06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2A9B8C5-7BD2-4CFC-A6A5-1AE664C73241}" name="WorksheetConnection_THESIS RESULTS.xlsx!ACTORS" type="102" refreshedVersion="8" minRefreshableVersion="5">
    <extLst>
      <ext xmlns:x15="http://schemas.microsoft.com/office/spreadsheetml/2010/11/main" uri="{DE250136-89BD-433C-8126-D09CA5730AF9}">
        <x15:connection id="ACTORS">
          <x15:rangePr sourceName="_xlcn.WorksheetConnection_THESISRESULTS.xlsxACTORS"/>
        </x15:connection>
      </ext>
    </extLst>
  </connection>
  <connection id="3" xr16:uid="{315F32CA-423B-4341-A3DF-8F401DE67B40}" name="WorksheetConnection_THESIS RESULTS.xlsx!SCORES" type="102" refreshedVersion="8" minRefreshableVersion="5">
    <extLst>
      <ext xmlns:x15="http://schemas.microsoft.com/office/spreadsheetml/2010/11/main" uri="{DE250136-89BD-433C-8126-D09CA5730AF9}">
        <x15:connection id="SCORES">
          <x15:rangePr sourceName="_xlcn.WorksheetConnection_THESISRESULTS.xlsxSCORES"/>
        </x15:connection>
      </ext>
    </extLst>
  </connection>
</connections>
</file>

<file path=xl/sharedStrings.xml><?xml version="1.0" encoding="utf-8"?>
<sst xmlns="http://schemas.openxmlformats.org/spreadsheetml/2006/main" count="345" uniqueCount="58">
  <si>
    <t>Exercise</t>
  </si>
  <si>
    <t>Number of necessary actors</t>
  </si>
  <si>
    <t>Number of actors correctly identified</t>
  </si>
  <si>
    <t>% of correctly identified actors</t>
  </si>
  <si>
    <t>Number of necessary UC</t>
  </si>
  <si>
    <t>Number of UC correctly identified</t>
  </si>
  <si>
    <t>% of correctly identified UC</t>
  </si>
  <si>
    <t>% of missing "include" associations</t>
  </si>
  <si>
    <t>% of missing "extend" associations</t>
  </si>
  <si>
    <t>Number of necessary ext ass</t>
  </si>
  <si>
    <t>Number of necessary inc ass</t>
  </si>
  <si>
    <t>ACTORS</t>
  </si>
  <si>
    <t>USE CASES</t>
  </si>
  <si>
    <t>ASSOCIATIONS</t>
  </si>
  <si>
    <t>PASS/FAIL TEST</t>
  </si>
  <si>
    <t>ESTIMATION OF EXERCISE DIFFICULTY</t>
  </si>
  <si>
    <t>Mean Difficulty Score (Max=5)</t>
  </si>
  <si>
    <t>SCORE VEGA</t>
  </si>
  <si>
    <t>SCORE COPPOLA</t>
  </si>
  <si>
    <t>EVALUATORS</t>
  </si>
  <si>
    <t>VEGA</t>
  </si>
  <si>
    <t>COPPOLA</t>
  </si>
  <si>
    <t>GIARACCIONE</t>
  </si>
  <si>
    <t>Score from evaluators</t>
  </si>
  <si>
    <t>NUMBER OF PROMPTS</t>
  </si>
  <si>
    <t>Number of wrong identified UC (also counts extra UC wrongly identified)</t>
  </si>
  <si>
    <t>Number of wrong identified actors (Also count extra actors wrongly identified)</t>
  </si>
  <si>
    <t>AT LEAST 60%</t>
  </si>
  <si>
    <t>THRESHOLD TO PASS</t>
  </si>
  <si>
    <t>%</t>
  </si>
  <si>
    <t>YES</t>
  </si>
  <si>
    <t>NO</t>
  </si>
  <si>
    <t>EXERCISES</t>
  </si>
  <si>
    <t>QUESTION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</si>
  <si>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</si>
  <si>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</si>
  <si>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</si>
  <si>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</si>
  <si>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</si>
  <si>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</si>
  <si>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</si>
  <si>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</si>
  <si>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</si>
  <si>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</si>
  <si>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Passed_</t>
  </si>
  <si>
    <t>Select Evaluator</t>
  </si>
  <si>
    <t>FK EASE SCORE(MAX:100)</t>
  </si>
  <si>
    <t>Score (Max:22)</t>
  </si>
  <si>
    <t>AVERAGES</t>
  </si>
  <si>
    <t>AVERAGE</t>
  </si>
  <si>
    <t>EX.</t>
  </si>
  <si>
    <t>CORRELATION</t>
  </si>
  <si>
    <t>CORRELATIONS RELATED TO FK EASE SCORE</t>
  </si>
  <si>
    <t>CORRELATIONS RELATED TO EXERCISE DIFFICULTY</t>
  </si>
  <si>
    <t>SCORE GARACCIONE</t>
  </si>
  <si>
    <t>Number of necessary associations (Including both extend or include)</t>
  </si>
  <si>
    <t>CORRELATIONS RELATED TO NUMBER OF PROMPTS AND CHATGPT'S ACCURACY</t>
  </si>
  <si>
    <t>CORRELATIONS RELATED TO NUMBER OF PROMPTS AND NUMBER OF NECESSARY ACTORS/UC/ASSOCIATIONS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</si>
</sst>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 tint="-0.1499984740745262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5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9" fontId="0" fillId="0" borderId="6" xfId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9" fontId="0" fillId="0" borderId="9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0" fillId="0" borderId="8" xfId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3" borderId="1" xfId="0" applyFont="1" applyFill="1" applyBorder="1"/>
    <xf numFmtId="9" fontId="0" fillId="2" borderId="1" xfId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9" fontId="1" fillId="0" borderId="1" xfId="1" applyFont="1" applyBorder="1" applyAlignment="1">
      <alignment horizontal="center" vertical="center"/>
    </xf>
    <xf numFmtId="9" fontId="1" fillId="5" borderId="1" xfId="0" applyNumberFormat="1" applyFont="1" applyFill="1" applyBorder="1" applyAlignment="1">
      <alignment horizontal="center" vertical="center"/>
    </xf>
    <xf numFmtId="1" fontId="1" fillId="5" borderId="1" xfId="1" applyNumberFormat="1" applyFont="1" applyFill="1" applyBorder="1" applyAlignment="1">
      <alignment horizontal="center" vertical="center"/>
    </xf>
    <xf numFmtId="9" fontId="1" fillId="6" borderId="1" xfId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19" xfId="0" applyBorder="1"/>
    <xf numFmtId="0" fontId="1" fillId="0" borderId="2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5" borderId="20" xfId="0" applyFont="1" applyFill="1" applyBorder="1" applyAlignment="1">
      <alignment horizontal="center" vertical="center"/>
    </xf>
    <xf numFmtId="0" fontId="0" fillId="0" borderId="21" xfId="0" applyBorder="1"/>
    <xf numFmtId="0" fontId="0" fillId="0" borderId="22" xfId="0" applyBorder="1"/>
    <xf numFmtId="0" fontId="1" fillId="5" borderId="23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2" fontId="1" fillId="5" borderId="24" xfId="0" applyNumberFormat="1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0" borderId="0" xfId="0" applyAlignment="1">
      <alignment horizontal="right" indent="1"/>
    </xf>
    <xf numFmtId="0" fontId="0" fillId="0" borderId="21" xfId="0" applyBorder="1" applyAlignment="1">
      <alignment horizontal="right"/>
    </xf>
    <xf numFmtId="0" fontId="0" fillId="0" borderId="21" xfId="0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0" fontId="3" fillId="7" borderId="18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107"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</a:t>
            </a:r>
            <a:r>
              <a:rPr lang="en-US" baseline="0"/>
              <a:t> of correct actors VS FK Ease 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'!$B$4</c:f>
              <c:strCache>
                <c:ptCount val="1"/>
                <c:pt idx="0">
                  <c:v>% of correctly identified actors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'!$B$5:$B$24</c:f>
              <c:numCache>
                <c:formatCode>0%</c:formatCode>
                <c:ptCount val="20"/>
                <c:pt idx="0">
                  <c:v>0.66666666666666663</c:v>
                </c:pt>
                <c:pt idx="1">
                  <c:v>0.75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0.5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0.66666666666666663</c:v>
                </c:pt>
                <c:pt idx="16">
                  <c:v>1</c:v>
                </c:pt>
                <c:pt idx="17">
                  <c:v>0.66666666666666663</c:v>
                </c:pt>
                <c:pt idx="18">
                  <c:v>0.5</c:v>
                </c:pt>
                <c:pt idx="19">
                  <c:v>0.89473684210526305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2-44E3-915C-952FD9337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779280"/>
        <c:axId val="951774960"/>
      </c:barChart>
      <c:lineChart>
        <c:grouping val="standard"/>
        <c:varyColors val="0"/>
        <c:ser>
          <c:idx val="1"/>
          <c:order val="1"/>
          <c:tx>
            <c:strRef>
              <c:f>'CORRELATIONS '!$C$4</c:f>
              <c:strCache>
                <c:ptCount val="1"/>
                <c:pt idx="0">
                  <c:v>FK EASE SCORE(MAX:100)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'!$C$5:$C$24</c:f>
              <c:numCache>
                <c:formatCode>General</c:formatCode>
                <c:ptCount val="20"/>
                <c:pt idx="0">
                  <c:v>65.599999999999994</c:v>
                </c:pt>
                <c:pt idx="1">
                  <c:v>49.3</c:v>
                </c:pt>
                <c:pt idx="2">
                  <c:v>54.4</c:v>
                </c:pt>
                <c:pt idx="3">
                  <c:v>45.6</c:v>
                </c:pt>
                <c:pt idx="4">
                  <c:v>48</c:v>
                </c:pt>
                <c:pt idx="5">
                  <c:v>39.9</c:v>
                </c:pt>
                <c:pt idx="6">
                  <c:v>42.3</c:v>
                </c:pt>
                <c:pt idx="7">
                  <c:v>25.8</c:v>
                </c:pt>
                <c:pt idx="8">
                  <c:v>56.7</c:v>
                </c:pt>
                <c:pt idx="9">
                  <c:v>57</c:v>
                </c:pt>
                <c:pt idx="10">
                  <c:v>40.299999999999997</c:v>
                </c:pt>
                <c:pt idx="11">
                  <c:v>39.200000000000003</c:v>
                </c:pt>
                <c:pt idx="12">
                  <c:v>40.1</c:v>
                </c:pt>
                <c:pt idx="13">
                  <c:v>59.9</c:v>
                </c:pt>
                <c:pt idx="14">
                  <c:v>29.1</c:v>
                </c:pt>
                <c:pt idx="15">
                  <c:v>21.4</c:v>
                </c:pt>
                <c:pt idx="16">
                  <c:v>25.1</c:v>
                </c:pt>
                <c:pt idx="17">
                  <c:v>18.2</c:v>
                </c:pt>
                <c:pt idx="18">
                  <c:v>36.200000000000003</c:v>
                </c:pt>
                <c:pt idx="19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82-44E3-915C-952FD9337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777360"/>
        <c:axId val="951791760"/>
      </c:lineChart>
      <c:catAx>
        <c:axId val="951779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774960"/>
        <c:crosses val="autoZero"/>
        <c:auto val="1"/>
        <c:lblAlgn val="ctr"/>
        <c:lblOffset val="100"/>
        <c:noMultiLvlLbl val="0"/>
      </c:catAx>
      <c:valAx>
        <c:axId val="95177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779280"/>
        <c:crosses val="autoZero"/>
        <c:crossBetween val="between"/>
      </c:valAx>
      <c:valAx>
        <c:axId val="95179176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777360"/>
        <c:crosses val="max"/>
        <c:crossBetween val="between"/>
      </c:valAx>
      <c:catAx>
        <c:axId val="951777360"/>
        <c:scaling>
          <c:orientation val="minMax"/>
        </c:scaling>
        <c:delete val="1"/>
        <c:axPos val="b"/>
        <c:majorTickMark val="none"/>
        <c:minorTickMark val="none"/>
        <c:tickLblPos val="nextTo"/>
        <c:crossAx val="9517917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</a:t>
            </a:r>
            <a:r>
              <a:rPr lang="en-US" baseline="0"/>
              <a:t> OF PROMPTS VS NUMBER OF NECESSARY UC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'!$B$225</c:f>
              <c:strCache>
                <c:ptCount val="1"/>
                <c:pt idx="0">
                  <c:v>NUMBER OF PROMPTS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'!$B$226:$B$245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9C-44E9-AA68-AACFD93B5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8215215"/>
        <c:axId val="808218095"/>
      </c:barChart>
      <c:lineChart>
        <c:grouping val="standard"/>
        <c:varyColors val="0"/>
        <c:ser>
          <c:idx val="1"/>
          <c:order val="1"/>
          <c:tx>
            <c:strRef>
              <c:f>'CORRELATIONS '!$C$225</c:f>
              <c:strCache>
                <c:ptCount val="1"/>
                <c:pt idx="0">
                  <c:v>Number of necessary UC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'!$C$226:$C$245</c:f>
              <c:numCache>
                <c:formatCode>General</c:formatCode>
                <c:ptCount val="20"/>
                <c:pt idx="0">
                  <c:v>7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3</c:v>
                </c:pt>
                <c:pt idx="10">
                  <c:v>7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9</c:v>
                </c:pt>
                <c:pt idx="15">
                  <c:v>9</c:v>
                </c:pt>
                <c:pt idx="16">
                  <c:v>4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9C-44E9-AA68-AACFD93B5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8215215"/>
        <c:axId val="808218095"/>
      </c:lineChart>
      <c:catAx>
        <c:axId val="8082152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218095"/>
        <c:crosses val="autoZero"/>
        <c:auto val="1"/>
        <c:lblAlgn val="ctr"/>
        <c:lblOffset val="100"/>
        <c:noMultiLvlLbl val="0"/>
      </c:catAx>
      <c:valAx>
        <c:axId val="808218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21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</a:t>
            </a:r>
            <a:r>
              <a:rPr lang="en-US" baseline="0"/>
              <a:t> OF PROMPTS VS NECESSARY ASSOCIATIONS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'!$B$249</c:f>
              <c:strCache>
                <c:ptCount val="1"/>
                <c:pt idx="0">
                  <c:v>NUMBER OF PROMPTS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'!$B$250:$B$256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F7-446E-B062-514A6485B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343967"/>
        <c:axId val="575345407"/>
      </c:barChart>
      <c:lineChart>
        <c:grouping val="standard"/>
        <c:varyColors val="0"/>
        <c:ser>
          <c:idx val="1"/>
          <c:order val="1"/>
          <c:tx>
            <c:strRef>
              <c:f>'CORRELATIONS '!$C$249</c:f>
              <c:strCache>
                <c:ptCount val="1"/>
                <c:pt idx="0">
                  <c:v>Number of necessary associations (Including both extend or include)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'!$C$250:$C$256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F7-446E-B062-514A6485B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030383"/>
        <c:axId val="604452799"/>
      </c:lineChart>
      <c:catAx>
        <c:axId val="5753439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345407"/>
        <c:crosses val="autoZero"/>
        <c:auto val="1"/>
        <c:lblAlgn val="ctr"/>
        <c:lblOffset val="100"/>
        <c:noMultiLvlLbl val="0"/>
      </c:catAx>
      <c:valAx>
        <c:axId val="575345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343967"/>
        <c:crosses val="autoZero"/>
        <c:crossBetween val="between"/>
      </c:valAx>
      <c:valAx>
        <c:axId val="604452799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030383"/>
        <c:crosses val="max"/>
        <c:crossBetween val="between"/>
      </c:valAx>
      <c:catAx>
        <c:axId val="351030383"/>
        <c:scaling>
          <c:orientation val="minMax"/>
        </c:scaling>
        <c:delete val="1"/>
        <c:axPos val="b"/>
        <c:majorTickMark val="none"/>
        <c:minorTickMark val="none"/>
        <c:tickLblPos val="nextTo"/>
        <c:crossAx val="6044527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'Use Case Narratives'!$O$3</c:f>
              <c:strCache>
                <c:ptCount val="1"/>
                <c:pt idx="0">
                  <c:v>Score (Max:22)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'Use Case Narratives'!$O$4:$O$13</c:f>
              <c:numCache>
                <c:formatCode>General</c:formatCode>
                <c:ptCount val="10"/>
                <c:pt idx="0">
                  <c:v>21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20</c:v>
                </c:pt>
                <c:pt idx="5">
                  <c:v>22</c:v>
                </c:pt>
                <c:pt idx="6">
                  <c:v>21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6D-42C8-8511-B71911CBD32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51792720"/>
        <c:axId val="951793200"/>
      </c:barChart>
      <c:catAx>
        <c:axId val="951792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EXERCISE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793200"/>
        <c:crosses val="autoZero"/>
        <c:auto val="1"/>
        <c:lblAlgn val="ctr"/>
        <c:lblOffset val="100"/>
        <c:noMultiLvlLbl val="0"/>
      </c:catAx>
      <c:valAx>
        <c:axId val="95179320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EXERCISE SCORE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95179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% of correct UC VS FK Ease Score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'!$B$27</c:f>
              <c:strCache>
                <c:ptCount val="1"/>
                <c:pt idx="0">
                  <c:v>% of correctly identified UC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'!$B$28:$B$47</c:f>
              <c:numCache>
                <c:formatCode>0%</c:formatCode>
                <c:ptCount val="20"/>
                <c:pt idx="0">
                  <c:v>1</c:v>
                </c:pt>
                <c:pt idx="1">
                  <c:v>0.63636363636363635</c:v>
                </c:pt>
                <c:pt idx="2">
                  <c:v>0.75</c:v>
                </c:pt>
                <c:pt idx="3">
                  <c:v>0.8571428571428571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0.8571428571428571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0.7142857142857143</c:v>
                </c:pt>
                <c:pt idx="13">
                  <c:v>1</c:v>
                </c:pt>
                <c:pt idx="14">
                  <c:v>0.55555555555555558</c:v>
                </c:pt>
                <c:pt idx="15">
                  <c:v>0.66666666666666663</c:v>
                </c:pt>
                <c:pt idx="16">
                  <c:v>0.75</c:v>
                </c:pt>
                <c:pt idx="17">
                  <c:v>1</c:v>
                </c:pt>
                <c:pt idx="18">
                  <c:v>0.75</c:v>
                </c:pt>
                <c:pt idx="19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8F-42E8-AC1F-DF8BA5549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1929152"/>
        <c:axId val="1151919072"/>
      </c:barChart>
      <c:lineChart>
        <c:grouping val="standard"/>
        <c:varyColors val="0"/>
        <c:ser>
          <c:idx val="1"/>
          <c:order val="1"/>
          <c:tx>
            <c:strRef>
              <c:f>'CORRELATIONS '!$C$27</c:f>
              <c:strCache>
                <c:ptCount val="1"/>
                <c:pt idx="0">
                  <c:v>FK EASE SCORE(MAX:100)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'!$C$28:$C$47</c:f>
              <c:numCache>
                <c:formatCode>General</c:formatCode>
                <c:ptCount val="20"/>
                <c:pt idx="0">
                  <c:v>65.599999999999994</c:v>
                </c:pt>
                <c:pt idx="1">
                  <c:v>49.3</c:v>
                </c:pt>
                <c:pt idx="2">
                  <c:v>54.4</c:v>
                </c:pt>
                <c:pt idx="3">
                  <c:v>45.6</c:v>
                </c:pt>
                <c:pt idx="4">
                  <c:v>48</c:v>
                </c:pt>
                <c:pt idx="5">
                  <c:v>39.9</c:v>
                </c:pt>
                <c:pt idx="6">
                  <c:v>42.3</c:v>
                </c:pt>
                <c:pt idx="7">
                  <c:v>25.8</c:v>
                </c:pt>
                <c:pt idx="8">
                  <c:v>56.7</c:v>
                </c:pt>
                <c:pt idx="9">
                  <c:v>57</c:v>
                </c:pt>
                <c:pt idx="10">
                  <c:v>40.299999999999997</c:v>
                </c:pt>
                <c:pt idx="11">
                  <c:v>39.200000000000003</c:v>
                </c:pt>
                <c:pt idx="12">
                  <c:v>40.1</c:v>
                </c:pt>
                <c:pt idx="13">
                  <c:v>59.9</c:v>
                </c:pt>
                <c:pt idx="14">
                  <c:v>29.1</c:v>
                </c:pt>
                <c:pt idx="15">
                  <c:v>21.4</c:v>
                </c:pt>
                <c:pt idx="16">
                  <c:v>25.1</c:v>
                </c:pt>
                <c:pt idx="17">
                  <c:v>18.2</c:v>
                </c:pt>
                <c:pt idx="18">
                  <c:v>36.200000000000003</c:v>
                </c:pt>
                <c:pt idx="19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8F-42E8-AC1F-DF8BA5549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920992"/>
        <c:axId val="1151919552"/>
      </c:lineChart>
      <c:catAx>
        <c:axId val="11519291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919072"/>
        <c:crosses val="autoZero"/>
        <c:auto val="1"/>
        <c:lblAlgn val="ctr"/>
        <c:lblOffset val="100"/>
        <c:noMultiLvlLbl val="0"/>
      </c:catAx>
      <c:valAx>
        <c:axId val="115191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929152"/>
        <c:crosses val="autoZero"/>
        <c:crossBetween val="between"/>
      </c:valAx>
      <c:valAx>
        <c:axId val="115191955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920992"/>
        <c:crosses val="max"/>
        <c:crossBetween val="between"/>
      </c:valAx>
      <c:catAx>
        <c:axId val="1151920992"/>
        <c:scaling>
          <c:orientation val="minMax"/>
        </c:scaling>
        <c:delete val="1"/>
        <c:axPos val="b"/>
        <c:majorTickMark val="none"/>
        <c:minorTickMark val="none"/>
        <c:tickLblPos val="nextTo"/>
        <c:crossAx val="1151919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Prompts VS FK Ease 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'!$B$50</c:f>
              <c:strCache>
                <c:ptCount val="1"/>
                <c:pt idx="0">
                  <c:v>NUMBER OF PROMPTS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'!$B$51:$B$70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3B-42B8-A322-0ECB2B38B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796560"/>
        <c:axId val="951787440"/>
      </c:barChart>
      <c:lineChart>
        <c:grouping val="standard"/>
        <c:varyColors val="0"/>
        <c:ser>
          <c:idx val="1"/>
          <c:order val="1"/>
          <c:tx>
            <c:strRef>
              <c:f>'CORRELATIONS '!$C$50</c:f>
              <c:strCache>
                <c:ptCount val="1"/>
                <c:pt idx="0">
                  <c:v>FK EASE SCORE(MAX:100)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'!$C$51:$C$70</c:f>
              <c:numCache>
                <c:formatCode>General</c:formatCode>
                <c:ptCount val="20"/>
                <c:pt idx="0">
                  <c:v>65.599999999999994</c:v>
                </c:pt>
                <c:pt idx="1">
                  <c:v>49.3</c:v>
                </c:pt>
                <c:pt idx="2">
                  <c:v>54.4</c:v>
                </c:pt>
                <c:pt idx="3">
                  <c:v>45.6</c:v>
                </c:pt>
                <c:pt idx="4">
                  <c:v>48</c:v>
                </c:pt>
                <c:pt idx="5">
                  <c:v>39.9</c:v>
                </c:pt>
                <c:pt idx="6">
                  <c:v>42.3</c:v>
                </c:pt>
                <c:pt idx="7">
                  <c:v>25.8</c:v>
                </c:pt>
                <c:pt idx="8">
                  <c:v>56.7</c:v>
                </c:pt>
                <c:pt idx="9">
                  <c:v>57</c:v>
                </c:pt>
                <c:pt idx="10">
                  <c:v>40.299999999999997</c:v>
                </c:pt>
                <c:pt idx="11">
                  <c:v>39.200000000000003</c:v>
                </c:pt>
                <c:pt idx="12">
                  <c:v>40.1</c:v>
                </c:pt>
                <c:pt idx="13">
                  <c:v>59.9</c:v>
                </c:pt>
                <c:pt idx="14">
                  <c:v>29.1</c:v>
                </c:pt>
                <c:pt idx="15">
                  <c:v>21.4</c:v>
                </c:pt>
                <c:pt idx="16">
                  <c:v>25.1</c:v>
                </c:pt>
                <c:pt idx="17">
                  <c:v>18.2</c:v>
                </c:pt>
                <c:pt idx="18">
                  <c:v>36.200000000000003</c:v>
                </c:pt>
                <c:pt idx="19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3B-42B8-A322-0ECB2B38B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795600"/>
        <c:axId val="951789360"/>
      </c:lineChart>
      <c:catAx>
        <c:axId val="9517965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787440"/>
        <c:crosses val="autoZero"/>
        <c:auto val="1"/>
        <c:lblAlgn val="ctr"/>
        <c:lblOffset val="100"/>
        <c:noMultiLvlLbl val="0"/>
      </c:catAx>
      <c:valAx>
        <c:axId val="95178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796560"/>
        <c:crosses val="autoZero"/>
        <c:crossBetween val="between"/>
      </c:valAx>
      <c:valAx>
        <c:axId val="95178936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795600"/>
        <c:crosses val="max"/>
        <c:crossBetween val="between"/>
      </c:valAx>
      <c:catAx>
        <c:axId val="951795600"/>
        <c:scaling>
          <c:orientation val="minMax"/>
        </c:scaling>
        <c:delete val="1"/>
        <c:axPos val="b"/>
        <c:majorTickMark val="none"/>
        <c:minorTickMark val="none"/>
        <c:tickLblPos val="nextTo"/>
        <c:crossAx val="951789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DIFFICULTY VS LLM</a:t>
            </a:r>
            <a:r>
              <a:rPr lang="en-US" baseline="0"/>
              <a:t> ACCURACY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'!$B$76</c:f>
              <c:strCache>
                <c:ptCount val="1"/>
                <c:pt idx="0">
                  <c:v>Mean Difficulty Score (Max=5)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'!$B$77:$B$96</c:f>
              <c:numCache>
                <c:formatCode>0.00</c:formatCode>
                <c:ptCount val="20"/>
                <c:pt idx="0">
                  <c:v>2.3333333333333335</c:v>
                </c:pt>
                <c:pt idx="1">
                  <c:v>3.6666666666666665</c:v>
                </c:pt>
                <c:pt idx="2">
                  <c:v>3.6666666666666665</c:v>
                </c:pt>
                <c:pt idx="3">
                  <c:v>3.6666666666666665</c:v>
                </c:pt>
                <c:pt idx="4">
                  <c:v>3</c:v>
                </c:pt>
                <c:pt idx="5">
                  <c:v>2.3333333333333335</c:v>
                </c:pt>
                <c:pt idx="6">
                  <c:v>1.3333333333333333</c:v>
                </c:pt>
                <c:pt idx="7">
                  <c:v>3</c:v>
                </c:pt>
                <c:pt idx="8">
                  <c:v>2.6666666666666665</c:v>
                </c:pt>
                <c:pt idx="9">
                  <c:v>2</c:v>
                </c:pt>
                <c:pt idx="10">
                  <c:v>2.3333333333333335</c:v>
                </c:pt>
                <c:pt idx="11">
                  <c:v>1.3333333333333333</c:v>
                </c:pt>
                <c:pt idx="12">
                  <c:v>4.666666666666667</c:v>
                </c:pt>
                <c:pt idx="13">
                  <c:v>1</c:v>
                </c:pt>
                <c:pt idx="14">
                  <c:v>5</c:v>
                </c:pt>
                <c:pt idx="15">
                  <c:v>4.666666666666667</c:v>
                </c:pt>
                <c:pt idx="16">
                  <c:v>3.6666666666666665</c:v>
                </c:pt>
                <c:pt idx="17">
                  <c:v>3.3333333333333335</c:v>
                </c:pt>
                <c:pt idx="18">
                  <c:v>4</c:v>
                </c:pt>
                <c:pt idx="19">
                  <c:v>3.3333333333333335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D-4B15-8AAC-A02C09F4F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6850848"/>
        <c:axId val="766842688"/>
      </c:barChart>
      <c:lineChart>
        <c:grouping val="standard"/>
        <c:varyColors val="0"/>
        <c:ser>
          <c:idx val="1"/>
          <c:order val="1"/>
          <c:tx>
            <c:strRef>
              <c:f>'CORRELATIONS '!$C$76</c:f>
              <c:strCache>
                <c:ptCount val="1"/>
                <c:pt idx="0">
                  <c:v>% of correctly identified actors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'!$C$77:$C$96</c:f>
              <c:numCache>
                <c:formatCode>0%</c:formatCode>
                <c:ptCount val="20"/>
                <c:pt idx="0">
                  <c:v>1</c:v>
                </c:pt>
                <c:pt idx="1">
                  <c:v>0.66666666666666663</c:v>
                </c:pt>
                <c:pt idx="2">
                  <c:v>0.75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0.66666666666666663</c:v>
                </c:pt>
                <c:pt idx="17">
                  <c:v>1</c:v>
                </c:pt>
                <c:pt idx="18">
                  <c:v>0.66666666666666663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CD-4B15-8AAC-A02C09F4F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928192"/>
        <c:axId val="778937088"/>
      </c:lineChart>
      <c:catAx>
        <c:axId val="766850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842688"/>
        <c:crosses val="autoZero"/>
        <c:auto val="1"/>
        <c:lblAlgn val="ctr"/>
        <c:lblOffset val="100"/>
        <c:noMultiLvlLbl val="0"/>
      </c:catAx>
      <c:valAx>
        <c:axId val="76684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850848"/>
        <c:crosses val="autoZero"/>
        <c:crossBetween val="between"/>
      </c:valAx>
      <c:valAx>
        <c:axId val="778937088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928192"/>
        <c:crosses val="max"/>
        <c:crossBetween val="between"/>
      </c:valAx>
      <c:catAx>
        <c:axId val="1151928192"/>
        <c:scaling>
          <c:orientation val="minMax"/>
        </c:scaling>
        <c:delete val="1"/>
        <c:axPos val="b"/>
        <c:majorTickMark val="none"/>
        <c:minorTickMark val="none"/>
        <c:tickLblPos val="nextTo"/>
        <c:crossAx val="7789370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DIFFICULTY VS LLM ACCURACY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'!$B$101</c:f>
              <c:strCache>
                <c:ptCount val="1"/>
                <c:pt idx="0">
                  <c:v>Mean Difficulty Score (Max=5)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'!$B$102:$B$121</c:f>
              <c:numCache>
                <c:formatCode>0.00</c:formatCode>
                <c:ptCount val="20"/>
                <c:pt idx="0">
                  <c:v>2.3333333333333335</c:v>
                </c:pt>
                <c:pt idx="1">
                  <c:v>3.6666666666666665</c:v>
                </c:pt>
                <c:pt idx="2">
                  <c:v>3.6666666666666665</c:v>
                </c:pt>
                <c:pt idx="3">
                  <c:v>3.6666666666666665</c:v>
                </c:pt>
                <c:pt idx="4">
                  <c:v>3</c:v>
                </c:pt>
                <c:pt idx="5">
                  <c:v>2.3333333333333335</c:v>
                </c:pt>
                <c:pt idx="6">
                  <c:v>1.3333333333333333</c:v>
                </c:pt>
                <c:pt idx="7">
                  <c:v>3</c:v>
                </c:pt>
                <c:pt idx="8">
                  <c:v>2.6666666666666665</c:v>
                </c:pt>
                <c:pt idx="9">
                  <c:v>2</c:v>
                </c:pt>
                <c:pt idx="10">
                  <c:v>2.3333333333333335</c:v>
                </c:pt>
                <c:pt idx="11">
                  <c:v>1.3333333333333333</c:v>
                </c:pt>
                <c:pt idx="12">
                  <c:v>4.666666666666667</c:v>
                </c:pt>
                <c:pt idx="13">
                  <c:v>1</c:v>
                </c:pt>
                <c:pt idx="14">
                  <c:v>5</c:v>
                </c:pt>
                <c:pt idx="15">
                  <c:v>4.666666666666667</c:v>
                </c:pt>
                <c:pt idx="16">
                  <c:v>3.6666666666666665</c:v>
                </c:pt>
                <c:pt idx="17">
                  <c:v>3.3333333333333335</c:v>
                </c:pt>
                <c:pt idx="18">
                  <c:v>4</c:v>
                </c:pt>
                <c:pt idx="19">
                  <c:v>3.3333333333333335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2-430D-BA39-1245764DB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6510928"/>
        <c:axId val="1086529648"/>
      </c:barChart>
      <c:lineChart>
        <c:grouping val="standard"/>
        <c:varyColors val="0"/>
        <c:ser>
          <c:idx val="1"/>
          <c:order val="1"/>
          <c:tx>
            <c:strRef>
              <c:f>'CORRELATIONS '!$C$101</c:f>
              <c:strCache>
                <c:ptCount val="1"/>
                <c:pt idx="0">
                  <c:v>% of correctly identified UC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'!$C$102:$C$121</c:f>
              <c:numCache>
                <c:formatCode>0%</c:formatCode>
                <c:ptCount val="20"/>
                <c:pt idx="0">
                  <c:v>1</c:v>
                </c:pt>
                <c:pt idx="1">
                  <c:v>0.63636363636363635</c:v>
                </c:pt>
                <c:pt idx="2">
                  <c:v>0.75</c:v>
                </c:pt>
                <c:pt idx="3">
                  <c:v>0.8571428571428571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0.8571428571428571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0.7142857142857143</c:v>
                </c:pt>
                <c:pt idx="13">
                  <c:v>1</c:v>
                </c:pt>
                <c:pt idx="14">
                  <c:v>0.55555555555555558</c:v>
                </c:pt>
                <c:pt idx="15">
                  <c:v>0.66666666666666663</c:v>
                </c:pt>
                <c:pt idx="16">
                  <c:v>0.75</c:v>
                </c:pt>
                <c:pt idx="17">
                  <c:v>1</c:v>
                </c:pt>
                <c:pt idx="18">
                  <c:v>0.75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52-430D-BA39-1245764DB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6539728"/>
        <c:axId val="1086533968"/>
      </c:lineChart>
      <c:catAx>
        <c:axId val="1086510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529648"/>
        <c:crosses val="autoZero"/>
        <c:auto val="1"/>
        <c:lblAlgn val="ctr"/>
        <c:lblOffset val="100"/>
        <c:noMultiLvlLbl val="0"/>
      </c:catAx>
      <c:valAx>
        <c:axId val="10865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510928"/>
        <c:crosses val="autoZero"/>
        <c:crossBetween val="between"/>
      </c:valAx>
      <c:valAx>
        <c:axId val="1086533968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539728"/>
        <c:crosses val="max"/>
        <c:crossBetween val="between"/>
      </c:valAx>
      <c:catAx>
        <c:axId val="1086539728"/>
        <c:scaling>
          <c:orientation val="minMax"/>
        </c:scaling>
        <c:delete val="1"/>
        <c:axPos val="b"/>
        <c:majorTickMark val="none"/>
        <c:minorTickMark val="none"/>
        <c:tickLblPos val="nextTo"/>
        <c:crossAx val="1086533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DIFFICYULTY</a:t>
            </a:r>
            <a:r>
              <a:rPr lang="en-US" baseline="0"/>
              <a:t> VS LLM ACCURACY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'!$B$125</c:f>
              <c:strCache>
                <c:ptCount val="1"/>
                <c:pt idx="0">
                  <c:v>Mean Difficulty Score (Max=5)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'!$B$126:$B$145</c:f>
              <c:numCache>
                <c:formatCode>0.00</c:formatCode>
                <c:ptCount val="20"/>
                <c:pt idx="0">
                  <c:v>2.3333333333333335</c:v>
                </c:pt>
                <c:pt idx="1">
                  <c:v>3.6666666666666665</c:v>
                </c:pt>
                <c:pt idx="2">
                  <c:v>3.6666666666666665</c:v>
                </c:pt>
                <c:pt idx="3">
                  <c:v>3.6666666666666665</c:v>
                </c:pt>
                <c:pt idx="4">
                  <c:v>3</c:v>
                </c:pt>
                <c:pt idx="5">
                  <c:v>2.3333333333333335</c:v>
                </c:pt>
                <c:pt idx="6">
                  <c:v>1.3333333333333333</c:v>
                </c:pt>
                <c:pt idx="7">
                  <c:v>3</c:v>
                </c:pt>
                <c:pt idx="8">
                  <c:v>2.6666666666666665</c:v>
                </c:pt>
                <c:pt idx="9">
                  <c:v>2</c:v>
                </c:pt>
                <c:pt idx="10">
                  <c:v>2.3333333333333335</c:v>
                </c:pt>
                <c:pt idx="11">
                  <c:v>1.3333333333333333</c:v>
                </c:pt>
                <c:pt idx="12">
                  <c:v>4.666666666666667</c:v>
                </c:pt>
                <c:pt idx="13">
                  <c:v>1</c:v>
                </c:pt>
                <c:pt idx="14">
                  <c:v>5</c:v>
                </c:pt>
                <c:pt idx="15">
                  <c:v>4.666666666666667</c:v>
                </c:pt>
                <c:pt idx="16">
                  <c:v>3.6666666666666665</c:v>
                </c:pt>
                <c:pt idx="17">
                  <c:v>3.3333333333333335</c:v>
                </c:pt>
                <c:pt idx="18">
                  <c:v>4</c:v>
                </c:pt>
                <c:pt idx="19">
                  <c:v>3.3333333333333335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26-436A-B741-C7FD9DEEA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5663552"/>
        <c:axId val="765679392"/>
      </c:barChart>
      <c:lineChart>
        <c:grouping val="standard"/>
        <c:varyColors val="0"/>
        <c:ser>
          <c:idx val="1"/>
          <c:order val="1"/>
          <c:tx>
            <c:strRef>
              <c:f>'CORRELATIONS '!$C$125</c:f>
              <c:strCache>
                <c:ptCount val="1"/>
                <c:pt idx="0">
                  <c:v>NUMBER OF PROMPTS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'!$C$126:$C$145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26-436A-B741-C7FD9DEEA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5676992"/>
        <c:axId val="765674112"/>
      </c:lineChart>
      <c:catAx>
        <c:axId val="765663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679392"/>
        <c:crosses val="autoZero"/>
        <c:auto val="1"/>
        <c:lblAlgn val="ctr"/>
        <c:lblOffset val="100"/>
        <c:noMultiLvlLbl val="0"/>
      </c:catAx>
      <c:valAx>
        <c:axId val="76567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663552"/>
        <c:crosses val="autoZero"/>
        <c:crossBetween val="between"/>
      </c:valAx>
      <c:valAx>
        <c:axId val="76567411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676992"/>
        <c:crosses val="max"/>
        <c:crossBetween val="between"/>
      </c:valAx>
      <c:catAx>
        <c:axId val="765676992"/>
        <c:scaling>
          <c:orientation val="minMax"/>
        </c:scaling>
        <c:delete val="1"/>
        <c:axPos val="b"/>
        <c:majorTickMark val="none"/>
        <c:minorTickMark val="none"/>
        <c:tickLblPos val="nextTo"/>
        <c:crossAx val="7656741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PROMPT</a:t>
            </a:r>
            <a:r>
              <a:rPr lang="en-US" baseline="0"/>
              <a:t> NUMBER VS % OF CORRECT IDENTIFIED ACTORS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'!$B$151</c:f>
              <c:strCache>
                <c:ptCount val="1"/>
                <c:pt idx="0">
                  <c:v>NUMBER OF PROMPTS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'!$B$152:$B$171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B6-487B-910B-A4B21E976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491263"/>
        <c:axId val="712495103"/>
      </c:barChart>
      <c:lineChart>
        <c:grouping val="standard"/>
        <c:varyColors val="0"/>
        <c:ser>
          <c:idx val="1"/>
          <c:order val="1"/>
          <c:tx>
            <c:strRef>
              <c:f>'CORRELATIONS '!$C$151</c:f>
              <c:strCache>
                <c:ptCount val="1"/>
                <c:pt idx="0">
                  <c:v>% of correctly identified actors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'!$C$152:$C$171</c:f>
              <c:numCache>
                <c:formatCode>0%</c:formatCode>
                <c:ptCount val="20"/>
                <c:pt idx="0">
                  <c:v>1</c:v>
                </c:pt>
                <c:pt idx="1">
                  <c:v>0.66666666666666663</c:v>
                </c:pt>
                <c:pt idx="2">
                  <c:v>0.75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0.66666666666666663</c:v>
                </c:pt>
                <c:pt idx="17">
                  <c:v>1</c:v>
                </c:pt>
                <c:pt idx="18">
                  <c:v>0.66666666666666663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B6-487B-910B-A4B21E976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98463"/>
        <c:axId val="712492703"/>
      </c:lineChart>
      <c:catAx>
        <c:axId val="7124912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495103"/>
        <c:crosses val="autoZero"/>
        <c:auto val="1"/>
        <c:lblAlgn val="ctr"/>
        <c:lblOffset val="100"/>
        <c:noMultiLvlLbl val="0"/>
      </c:catAx>
      <c:valAx>
        <c:axId val="71249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491263"/>
        <c:crosses val="autoZero"/>
        <c:crossBetween val="between"/>
      </c:valAx>
      <c:valAx>
        <c:axId val="712492703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498463"/>
        <c:crosses val="max"/>
        <c:crossBetween val="between"/>
      </c:valAx>
      <c:catAx>
        <c:axId val="712498463"/>
        <c:scaling>
          <c:orientation val="minMax"/>
        </c:scaling>
        <c:delete val="1"/>
        <c:axPos val="b"/>
        <c:majorTickMark val="none"/>
        <c:minorTickMark val="none"/>
        <c:tickLblPos val="nextTo"/>
        <c:crossAx val="71249270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</a:t>
            </a:r>
            <a:r>
              <a:rPr lang="en-US" baseline="0"/>
              <a:t> OF PROMPTS VS % OF CORRECTLY IDENTIFIED UC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'!$B$175</c:f>
              <c:strCache>
                <c:ptCount val="1"/>
                <c:pt idx="0">
                  <c:v>NUMBER OF PROMPTS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'!$B$176:$B$195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B-4266-A26A-BFFD8125E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6784383"/>
        <c:axId val="886785823"/>
      </c:barChart>
      <c:lineChart>
        <c:grouping val="standard"/>
        <c:varyColors val="0"/>
        <c:ser>
          <c:idx val="1"/>
          <c:order val="1"/>
          <c:tx>
            <c:strRef>
              <c:f>'CORRELATIONS '!$C$175</c:f>
              <c:strCache>
                <c:ptCount val="1"/>
                <c:pt idx="0">
                  <c:v>% of correctly identified UC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'!$C$176:$C$195</c:f>
              <c:numCache>
                <c:formatCode>0%</c:formatCode>
                <c:ptCount val="20"/>
                <c:pt idx="0">
                  <c:v>1</c:v>
                </c:pt>
                <c:pt idx="1">
                  <c:v>0.63636363636363635</c:v>
                </c:pt>
                <c:pt idx="2">
                  <c:v>0.75</c:v>
                </c:pt>
                <c:pt idx="3">
                  <c:v>0.8571428571428571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0.8571428571428571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0.7142857142857143</c:v>
                </c:pt>
                <c:pt idx="13">
                  <c:v>1</c:v>
                </c:pt>
                <c:pt idx="14">
                  <c:v>0.55555555555555558</c:v>
                </c:pt>
                <c:pt idx="15">
                  <c:v>0.66666666666666663</c:v>
                </c:pt>
                <c:pt idx="16">
                  <c:v>0.75</c:v>
                </c:pt>
                <c:pt idx="17">
                  <c:v>1</c:v>
                </c:pt>
                <c:pt idx="18">
                  <c:v>0.75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BB-4266-A26A-BFFD8125E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270671"/>
        <c:axId val="893284111"/>
      </c:lineChart>
      <c:catAx>
        <c:axId val="8867843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785823"/>
        <c:crosses val="autoZero"/>
        <c:auto val="1"/>
        <c:lblAlgn val="ctr"/>
        <c:lblOffset val="100"/>
        <c:noMultiLvlLbl val="0"/>
      </c:catAx>
      <c:valAx>
        <c:axId val="886785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784383"/>
        <c:crosses val="autoZero"/>
        <c:crossBetween val="between"/>
      </c:valAx>
      <c:valAx>
        <c:axId val="893284111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3270671"/>
        <c:crosses val="max"/>
        <c:crossBetween val="between"/>
      </c:valAx>
      <c:catAx>
        <c:axId val="893270671"/>
        <c:scaling>
          <c:orientation val="minMax"/>
        </c:scaling>
        <c:delete val="1"/>
        <c:axPos val="b"/>
        <c:majorTickMark val="none"/>
        <c:minorTickMark val="none"/>
        <c:tickLblPos val="nextTo"/>
        <c:crossAx val="8932841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</a:t>
            </a:r>
            <a:r>
              <a:rPr lang="en-US" baseline="0"/>
              <a:t> OF PROMPTS VS NUMBER OF NECESSARY ACTORS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'CORRELATIONS '!$B$201</c:f>
              <c:strCache>
                <c:ptCount val="1"/>
                <c:pt idx="0">
                  <c:v>NUMBER OF PROMPTS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'CORRELATIONS '!$B$202:$B$221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92-4920-826D-7E04D68CF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950255"/>
        <c:axId val="604450879"/>
      </c:barChart>
      <c:lineChart>
        <c:grouping val="standard"/>
        <c:varyColors val="0"/>
        <c:ser>
          <c:idx val="1"/>
          <c:order val="1"/>
          <c:tx>
            <c:strRef>
              <c:f>'CORRELATIONS '!$C$201</c:f>
              <c:strCache>
                <c:ptCount val="1"/>
                <c:pt idx="0">
                  <c:v>Number of necessary actors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'CORRELATIONS '!$C$202:$C$221</c:f>
              <c:numCache>
                <c:formatCode>General</c:formatCode>
                <c:ptCount val="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92-4920-826D-7E04D68CF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950255"/>
        <c:axId val="604450879"/>
      </c:lineChart>
      <c:catAx>
        <c:axId val="4509502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450879"/>
        <c:crosses val="autoZero"/>
        <c:auto val="1"/>
        <c:lblAlgn val="ctr"/>
        <c:lblOffset val="100"/>
        <c:noMultiLvlLbl val="0"/>
      </c:catAx>
      <c:valAx>
        <c:axId val="60445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50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00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414758</xdr:colOff>
      <xdr:row>4</xdr:row>
      <xdr:rowOff>39065</xdr:rowOff>
    </xdr:from>
    <xdr:to>
      <xdr:col>7</xdr:col>
      <xdr:colOff>405112</xdr:colOff>
      <xdr:row>19</xdr:row>
      <xdr:rowOff>69448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E4AC574-E16F-ACBB-A0C4-A4DA44D958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191705</xdr:colOff>
      <xdr:row>26</xdr:row>
      <xdr:rowOff>57150</xdr:rowOff>
    </xdr:from>
    <xdr:to>
      <xdr:col>7</xdr:col>
      <xdr:colOff>182059</xdr:colOff>
      <xdr:row>41</xdr:row>
      <xdr:rowOff>87534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21F4785-D2C6-F539-536F-A7BB06C5BC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209791</xdr:colOff>
      <xdr:row>49</xdr:row>
      <xdr:rowOff>8921</xdr:rowOff>
    </xdr:from>
    <xdr:to>
      <xdr:col>7</xdr:col>
      <xdr:colOff>200145</xdr:colOff>
      <xdr:row>64</xdr:row>
      <xdr:rowOff>39305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2720D6A-6D02-367A-E9B5-217DA019E1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438872</xdr:colOff>
      <xdr:row>75</xdr:row>
      <xdr:rowOff>14950</xdr:rowOff>
    </xdr:from>
    <xdr:to>
      <xdr:col>7</xdr:col>
      <xdr:colOff>429226</xdr:colOff>
      <xdr:row>90</xdr:row>
      <xdr:rowOff>45334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BAA7E5B-DA72-27A6-04FC-240773994C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348445</xdr:colOff>
      <xdr:row>100</xdr:row>
      <xdr:rowOff>63178</xdr:rowOff>
    </xdr:from>
    <xdr:to>
      <xdr:col>7</xdr:col>
      <xdr:colOff>338799</xdr:colOff>
      <xdr:row>115</xdr:row>
      <xdr:rowOff>93562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1812840-7294-6751-E255-08A2720036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390645</xdr:colOff>
      <xdr:row>124</xdr:row>
      <xdr:rowOff>69207</xdr:rowOff>
    </xdr:from>
    <xdr:to>
      <xdr:col>7</xdr:col>
      <xdr:colOff>380999</xdr:colOff>
      <xdr:row>139</xdr:row>
      <xdr:rowOff>99590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813A37E-9D31-8D14-1373-56F2910578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432843</xdr:colOff>
      <xdr:row>151</xdr:row>
      <xdr:rowOff>14950</xdr:rowOff>
    </xdr:from>
    <xdr:to>
      <xdr:col>7</xdr:col>
      <xdr:colOff>423197</xdr:colOff>
      <xdr:row>166</xdr:row>
      <xdr:rowOff>45334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88FDE9-4223-78CF-03FD-5080600748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384617</xdr:colOff>
      <xdr:row>174</xdr:row>
      <xdr:rowOff>57150</xdr:rowOff>
    </xdr:from>
    <xdr:to>
      <xdr:col>7</xdr:col>
      <xdr:colOff>374971</xdr:colOff>
      <xdr:row>189</xdr:row>
      <xdr:rowOff>87534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C49D8B-8A52-DEBE-011A-C961183150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330360</xdr:colOff>
      <xdr:row>200</xdr:row>
      <xdr:rowOff>27007</xdr:rowOff>
    </xdr:from>
    <xdr:to>
      <xdr:col>7</xdr:col>
      <xdr:colOff>320714</xdr:colOff>
      <xdr:row>215</xdr:row>
      <xdr:rowOff>57391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95ECA5-CEF5-50C9-2CC6-FE8544BBB2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354475</xdr:colOff>
      <xdr:row>224</xdr:row>
      <xdr:rowOff>45093</xdr:rowOff>
    </xdr:from>
    <xdr:to>
      <xdr:col>7</xdr:col>
      <xdr:colOff>344829</xdr:colOff>
      <xdr:row>239</xdr:row>
      <xdr:rowOff>75476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3C817AF-BA42-B066-E517-51B7194E1D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1139381</xdr:colOff>
      <xdr:row>243</xdr:row>
      <xdr:rowOff>60285</xdr:rowOff>
    </xdr:from>
    <xdr:to>
      <xdr:col>8</xdr:col>
      <xdr:colOff>97660</xdr:colOff>
      <xdr:row>255</xdr:row>
      <xdr:rowOff>171931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8D7ED54-6A20-5781-D3F2-F885F90606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302418</xdr:colOff>
      <xdr:row>0</xdr:row>
      <xdr:rowOff>95250</xdr:rowOff>
    </xdr:from>
    <xdr:to>
      <xdr:col>15</xdr:col>
      <xdr:colOff>340518</xdr:colOff>
      <xdr:row>15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01BBEB-D09F-BC07-1EAD-5729CC144D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0FA0DF-2B86-40FF-9BAA-E62EAA7D6CB6}" name="ACTORS" displayName="ACTORS" ref="B3:F24" headerRowDxfId="106" dataDxfId="105" totalsRowDxfId="104">
  <autoFilter ref="B3:F24" xr:uid="{590FA0DF-2B86-40FF-9BAA-E62EAA7D6CB6}"/>
  <tableColumns count="5">
    <tableColumn id="1" xr3:uid="{7F52710C-D4F0-48CA-A4AE-C6A2C9BAF857}" name="Exercise" totalsRowLabel="Total" dataDxfId="103" totalsRowDxfId="102"/>
    <tableColumn id="2" xr3:uid="{799B4E90-E832-44E0-B796-1D22BBE6760B}" name="Number of necessary actors" dataDxfId="101"/>
    <tableColumn id="3" xr3:uid="{DE4E11C5-2D2B-4A2D-9EA3-6F88CA169060}" name="Number of actors correctly identified" dataDxfId="100"/>
    <tableColumn id="4" xr3:uid="{C9C16B86-4F62-4A66-84B7-51222D24F73B}" name="% of correctly identified actors" dataDxfId="99" dataCellStyle="Percent">
      <calculatedColumnFormula>ACTORS[[#This Row],[Number of actors correctly identified]]/ACTORS[[#This Row],[Number of necessary actors]]</calculatedColumnFormula>
    </tableColumn>
    <tableColumn id="5" xr3:uid="{E2DAEFC3-8860-453F-AC37-CAEEE2614CC1}" name="Number of wrong identified actors (Also count extra actors wrongly identified)" totalsRowFunction="count" dataDxfId="98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4B1A209-E4F8-45BC-9E2E-36485C55B7B4}" name="Table7" displayName="Table7" ref="B18:L46" totalsRowShown="0" headerRowDxfId="21" dataDxfId="20">
  <autoFilter ref="B18:L46" xr:uid="{A4B1A209-E4F8-45BC-9E2E-36485C55B7B4}"/>
  <tableColumns count="11">
    <tableColumn id="1" xr3:uid="{67005AC8-2ADE-428E-88ED-A7DB288C4160}" name="QUESTION" dataDxfId="19"/>
    <tableColumn id="2" xr3:uid="{9282D299-CE1C-46DA-8512-73B7DDC3E06E}" name="1" dataDxfId="18"/>
    <tableColumn id="3" xr3:uid="{35ED61A8-4D43-43D7-BA7E-345C4908443C}" name="2" dataDxfId="17"/>
    <tableColumn id="4" xr3:uid="{B2CF2FCD-FF06-4046-B8D4-8C826051934C}" name="3" dataDxfId="16"/>
    <tableColumn id="5" xr3:uid="{A2F8D8C4-FCF7-4AEB-964E-6C492D41810B}" name="4" dataDxfId="15"/>
    <tableColumn id="6" xr3:uid="{19ECACCD-36EC-4514-854C-D22EE3D1462D}" name="5" dataDxfId="14"/>
    <tableColumn id="7" xr3:uid="{A19414F6-C160-44A9-B251-6C6665A40608}" name="6" dataDxfId="13"/>
    <tableColumn id="8" xr3:uid="{863116B3-A14A-4804-87E2-20DFF0C36DCE}" name="7" dataDxfId="12"/>
    <tableColumn id="9" xr3:uid="{2C882156-A6EB-454E-BDC9-36882AFE85F7}" name="8" dataDxfId="11"/>
    <tableColumn id="10" xr3:uid="{39910F61-7A36-4853-BD7B-81DD4F0882C5}" name="9" dataDxfId="10"/>
    <tableColumn id="11" xr3:uid="{7193B30A-4046-46B8-A922-40BC9F181BB7}" name="10" dataDxfId="9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2A771BC-F542-4526-9F2C-C9A0A1E3CA62}" name="Table10" displayName="Table10" ref="B4:E15" totalsRowShown="0" headerRowDxfId="8" headerRowBorderDxfId="7" tableBorderDxfId="6" totalsRowBorderDxfId="5">
  <autoFilter ref="B4:E15" xr:uid="{12A771BC-F542-4526-9F2C-C9A0A1E3CA62}"/>
  <tableColumns count="4">
    <tableColumn id="1" xr3:uid="{B8EF57AB-30D9-423F-9224-2B87A8051204}" name="Exercise" dataDxfId="4"/>
    <tableColumn id="2" xr3:uid="{7D333F13-99E3-4F47-B8FD-B50DDCBEED0A}" name="Passed_" dataDxfId="3">
      <calculatedColumnFormula>IF(Table10[[#This Row],[%]]&gt;=0.6, "YES", "NO")</calculatedColumnFormula>
    </tableColumn>
    <tableColumn id="3" xr3:uid="{33E0EBA9-BA89-4889-B1D5-8CA2E6EC9C29}" name="%" dataDxfId="2" dataCellStyle="Percent">
      <calculatedColumnFormula>(COUNTIF(Table7[2], "YES"))/(COUNTA(Table7[2]))</calculatedColumnFormula>
    </tableColumn>
    <tableColumn id="4" xr3:uid="{889E0254-054B-4C9B-9E68-0E36EECBF51D}" name="Score (Max:22)" dataDxfId="1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1554223-5E73-41CE-A178-9037807A03FA}" name="USE_CASES" displayName="USE_CASES" ref="B27:F48" totalsRowShown="0" headerRowDxfId="97" dataDxfId="95" headerRowBorderDxfId="96" tableBorderDxfId="94" totalsRowBorderDxfId="93">
  <autoFilter ref="B27:F48" xr:uid="{71554223-5E73-41CE-A178-9037807A03FA}"/>
  <tableColumns count="5">
    <tableColumn id="1" xr3:uid="{F467C3B0-24E3-492D-AE62-A9113DEDD827}" name="Exercise" dataDxfId="92"/>
    <tableColumn id="2" xr3:uid="{17DC5C11-A21E-4481-BAD7-A8559A208C52}" name="Number of necessary UC" dataDxfId="91"/>
    <tableColumn id="3" xr3:uid="{D810D3E7-F748-47DF-BB05-25D9340FDAAB}" name="Number of UC correctly identified" dataDxfId="90"/>
    <tableColumn id="4" xr3:uid="{C199976B-C3B2-4789-8F26-5E7B1AC5D33B}" name="% of correctly identified UC" dataDxfId="89" dataCellStyle="Percent">
      <calculatedColumnFormula>USE_CASES[[#This Row],[Number of UC correctly identified]]/USE_CASES[[#This Row],[Number of necessary UC]]</calculatedColumnFormula>
    </tableColumn>
    <tableColumn id="5" xr3:uid="{6D56C75F-C78F-4245-9F6C-A805B23E3382}" name="Number of wrong identified UC (also counts extra UC wrongly identified)" dataDxfId="88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8293434-6D7F-4710-839D-10E90B255DAC}" name="ASSOCIATIONS" displayName="ASSOCIATIONS" ref="B51:F72" totalsRowShown="0" headerRowDxfId="87" dataDxfId="85" headerRowBorderDxfId="86" tableBorderDxfId="84" totalsRowBorderDxfId="83">
  <autoFilter ref="B51:F72" xr:uid="{B8293434-6D7F-4710-839D-10E90B255DAC}"/>
  <tableColumns count="5">
    <tableColumn id="1" xr3:uid="{F8EF9B8B-5F4A-4A77-8389-1FEFEEEDC4C6}" name="Exercise" dataDxfId="82"/>
    <tableColumn id="2" xr3:uid="{B8443129-BF68-4B33-BDA2-8A4F93981C1B}" name="Number of necessary ext ass" dataDxfId="81"/>
    <tableColumn id="3" xr3:uid="{F623AE1F-939F-4D2B-B7AB-348D5602DBDB}" name="Number of necessary inc ass" dataDxfId="80"/>
    <tableColumn id="4" xr3:uid="{9BA0D38D-A720-4962-AFFF-84C632065468}" name="% of missing &quot;extend&quot; associations" dataDxfId="79"/>
    <tableColumn id="5" xr3:uid="{503A5649-4847-4A11-B77E-874430FF5C84}" name="% of missing &quot;include&quot; associations" dataDxfId="78" dataCellStyle="Percen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4C34101-93C1-4C33-AB74-0317AF584180}" name="NUMBER_OF_PROMPTS" displayName="NUMBER_OF_PROMPTS" ref="B74:C95" totalsRowShown="0" headerRowDxfId="77" dataDxfId="75" headerRowBorderDxfId="76" tableBorderDxfId="74" totalsRowBorderDxfId="73">
  <autoFilter ref="B74:C95" xr:uid="{34C34101-93C1-4C33-AB74-0317AF584180}"/>
  <tableColumns count="2">
    <tableColumn id="1" xr3:uid="{1BEEB542-0D53-4E7F-9133-1A7C946231BF}" name="Exercise" dataDxfId="72"/>
    <tableColumn id="2" xr3:uid="{9B25B68E-B7B2-42C0-BC92-5BA0C70DAAA6}" name="NUMBER OF PROMPTS" dataDxfId="71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9B44A6A-818B-4AFB-A429-378191C65D82}" name="Exercisedifficulty" displayName="Exercisedifficulty" ref="B3:G24" totalsRowCount="1" headerRowDxfId="70" dataDxfId="69" totalsRowDxfId="68" totalsRowBorderDxfId="67">
  <autoFilter ref="B3:G23" xr:uid="{F9B44A6A-818B-4AFB-A429-378191C65D82}"/>
  <tableColumns count="6">
    <tableColumn id="1" xr3:uid="{1022B5D9-3A3C-4E0A-8E1E-CE3AFBD2E085}" name="Exercise" totalsRowLabel="AVERAGES" dataDxfId="66" totalsRowDxfId="65"/>
    <tableColumn id="2" xr3:uid="{A549D774-C3E0-4A5E-97A2-23551E09450F}" name="Number of necessary actors" totalsRowFunction="average" dataDxfId="64" totalsRowDxfId="63"/>
    <tableColumn id="3" xr3:uid="{D21EE94F-1E8F-4603-963E-31814D98C2DF}" name="Number of necessary UC" totalsRowFunction="average" dataDxfId="62" totalsRowDxfId="61"/>
    <tableColumn id="4" xr3:uid="{49BB31EA-91A3-40FE-90A7-8ADE38C9F841}" name="Number of necessary ext ass" totalsRowFunction="average" dataDxfId="60" totalsRowDxfId="59"/>
    <tableColumn id="5" xr3:uid="{F2A4D2C3-6EDD-4AE9-86ED-D67F3CFEF6EB}" name="Number of necessary inc ass" totalsRowFunction="average" dataDxfId="58" totalsRowDxfId="57"/>
    <tableColumn id="6" xr3:uid="{84DB2AEF-D667-4F49-9FAD-3A77A036CD79}" name="Mean Difficulty Score (Max=5)" totalsRowFunction="custom" dataDxfId="56" totalsRowDxfId="55">
      <calculatedColumnFormula>AVERAGE(C28:E28)</calculatedColumnFormula>
      <totalsRowFormula>AVERAGE(Exercisedifficulty[Mean Difficulty Score (Max=5)])</totalsRow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859A38B6-659F-46BB-878E-289636C9AB52}" name="SCORES" displayName="SCORES" ref="B27:G48" totalsRowShown="0" headerRowDxfId="54" dataDxfId="53" tableBorderDxfId="52">
  <autoFilter ref="B27:G48" xr:uid="{859A38B6-659F-46BB-878E-289636C9AB52}"/>
  <tableColumns count="6">
    <tableColumn id="1" xr3:uid="{3CA2FB3E-A131-4D84-8578-E822DFE4B8E6}" name="Exercise" dataDxfId="51"/>
    <tableColumn id="2" xr3:uid="{86D84677-6B34-43CD-B32D-488DDD13341C}" name="SCORE VEGA" dataDxfId="50"/>
    <tableColumn id="3" xr3:uid="{7EF4D792-78C1-4A0C-93C0-DAA0594E02AA}" name="SCORE COPPOLA" dataDxfId="49"/>
    <tableColumn id="4" xr3:uid="{BB2999AC-7A9F-4791-BAC2-BA6961117675}" name="SCORE GARACCIONE" dataDxfId="48"/>
    <tableColumn id="5" xr3:uid="{C609C086-030B-4310-B99E-7AA7459EE059}" name="COPPOLA" dataDxfId="47">
      <calculatedColumnFormula>IF($F$27="VEGA", SCORES[[#This Row],[SCORE VEGA]], IF($F$27=$H$29, SCORES[[#This Row],[SCORE COPPOLA]], IF($F$27=$H$30,SCORES[[#This Row],[SCORE GARACCIONE]])))</calculatedColumnFormula>
    </tableColumn>
    <tableColumn id="6" xr3:uid="{F274B715-EA80-4A9B-AFF1-0013587A552A}" name="FK EASE SCORE(MAX:100)" dataDxfId="46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0A1D7E3-F20D-4A1A-97B2-7A09A88816E4}" name="NUMBER_OF_PROMPTS5" displayName="NUMBER_OF_PROMPTS5" ref="A151:C172" totalsRowShown="0" headerRowDxfId="45" dataDxfId="43" headerRowBorderDxfId="44" tableBorderDxfId="42" totalsRowBorderDxfId="41">
  <autoFilter ref="A151:C172" xr:uid="{F0A1D7E3-F20D-4A1A-97B2-7A09A88816E4}"/>
  <tableColumns count="3">
    <tableColumn id="1" xr3:uid="{E30BC968-9270-4609-B2D6-BE7225B3140D}" name="Exercise" dataDxfId="40"/>
    <tableColumn id="2" xr3:uid="{02463332-F941-4A35-B687-564CCA441290}" name="NUMBER OF PROMPTS" dataDxfId="39"/>
    <tableColumn id="3" xr3:uid="{044625E6-6371-4752-9104-2602325E0809}" name="% of correctly identified actors" dataDxfId="38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E9A8062-38D6-4C57-968E-6A6AF0A659BE}" name="NUMBER_OF_PROMPTS9" displayName="NUMBER_OF_PROMPTS9" ref="A175:C196" totalsRowShown="0" headerRowDxfId="37" dataDxfId="35" headerRowBorderDxfId="36" tableBorderDxfId="34" totalsRowBorderDxfId="33">
  <autoFilter ref="A175:C196" xr:uid="{6E9A8062-38D6-4C57-968E-6A6AF0A659BE}"/>
  <tableColumns count="3">
    <tableColumn id="1" xr3:uid="{0D17A8E0-4FD1-4B0A-BED8-9A772707B434}" name="Exercise" dataDxfId="32"/>
    <tableColumn id="2" xr3:uid="{F407BA35-B2AE-43F4-A692-B35881177C0D}" name="NUMBER OF PROMPTS" dataDxfId="31"/>
    <tableColumn id="3" xr3:uid="{643F4D9E-1228-4FCE-8FCC-2E25B285D91B}" name="% of correctly identified UC" dataDxfId="30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3A192FF-F5C1-448B-8B2B-5334DB69CDD4}" name="NUMBER_OF_PROMPTS10" displayName="NUMBER_OF_PROMPTS10" ref="A201:C222" totalsRowShown="0" headerRowDxfId="29" dataDxfId="27" headerRowBorderDxfId="28" tableBorderDxfId="26" totalsRowBorderDxfId="25">
  <autoFilter ref="A201:C222" xr:uid="{B3A192FF-F5C1-448B-8B2B-5334DB69CDD4}"/>
  <tableColumns count="3">
    <tableColumn id="1" xr3:uid="{F8053FE4-E759-4A3B-8CDD-CD47BD20338F}" name="Exercise" dataDxfId="24"/>
    <tableColumn id="2" xr3:uid="{B419630B-7761-4BE8-B8D1-8FAD80E3587D}" name="NUMBER OF PROMPTS" dataDxfId="23"/>
    <tableColumn id="3" xr3:uid="{A8FF39B4-CDF9-46E0-83FD-12DFD9787CD8}" name="Number of necessary actors" dataDxfId="22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700" row="2">
    <wetp:webextensionref xmlns:r="http://schemas.openxmlformats.org/officeDocument/2006/relationships" r:id="rId1"/>
  </wetp:taskpane>
  <wetp:taskpane dockstate="right" visibility="0" width="700" row="3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90AC31B0-F7C1-4C9D-9F6C-0C7CE75F1E99}">
  <we:reference id="wa200005502" version="1.0.0.11" store="en-US" storeType="OMEX"/>
  <we:alternateReferences>
    <we:reference id="wa200005502" version="1.0.0.11" store="wa200005502" storeType="OMEX"/>
  </we:alternateReferences>
  <we:properties>
    <we:property name="docId" value="&quot;-q2VFRjMWadmsAaRoWf_s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_xldudf_GPT</we:customFunctionIds>
        <we:customFunctionIds>_xldudf_GPT_LIST</we:customFunctionIds>
        <we:customFunctionIds>_xldudf_GPT_HLIST</we:customFunctionIds>
        <we:customFunctionIds>_xldudf_GPT_CLASSIFY</we:customFunctionIds>
        <we:customFunctionIds>_xldudf_GPT_TRANSLATE</we:customFunctionIds>
        <we:customFunctionIds>_xldudf_GPT_EXTRACT</we:customFunctionIds>
        <we:customFunctionIds>_xldudf_GPT_TAG</we:customFunctionIds>
        <we:customFunctionIds>_xldudf_GPT_CONVERT</we:customFunctionIds>
        <we:customFunctionIds>_xldudf_GPT_FORMAT</we:customFunctionIds>
        <we:customFunctionIds>_xldudf_GPT_SUMMARIZE</we:customFunctionIds>
        <we:customFunctionIds>_xldudf_GPT_TABLE</we:customFunctionIds>
        <we:customFunctionIds>_xldudf_GPT_FILL</we:customFunctionIds>
        <we:customFunctionIds>_xldudf_GPT_SPLIT</we:customFunctionIds>
        <we:customFunctionIds>_xldudf_GPT_HSPLIT</we:customFunctionIds>
        <we:customFunctionIds>_xldudf_GPT_EDIT</we:customFunctionIds>
        <we:customFunctionIds>_xldudf_GPT_MATCH</we:customFunctionIds>
        <we:customFunctionIds>_xldudf_GPT_VISION</we:customFunctionIds>
        <we:customFunctionIds>_xldudf_GPT_WEB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B21071A1-4575-4B3E-BFEB-2EDB5D99F940}">
  <we:reference id="wa200006009" version="1.0.1.6" store="en-US" storeType="OMEX"/>
  <we:alternateReferences>
    <we:reference id="wa200006009" version="1.0.1.6" store="wa200006009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drawing" Target="../drawings/drawing1.xml"/><Relationship Id="rId4" Type="http://schemas.openxmlformats.org/officeDocument/2006/relationships/table" Target="../tables/table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1F91F-432F-42E8-B043-4C182AA4AB10}">
  <dimension ref="B2:F95"/>
  <sheetViews>
    <sheetView topLeftCell="A59" zoomScale="78" workbookViewId="0">
      <selection activeCell="F81" sqref="F81"/>
    </sheetView>
  </sheetViews>
  <sheetFormatPr defaultRowHeight="14.25" x14ac:dyDescent="0.45"/>
  <cols>
    <col min="2" max="2" width="9.3984375" style="1" customWidth="1"/>
    <col min="3" max="3" width="24.6640625" customWidth="1"/>
    <col min="4" max="4" width="31" customWidth="1"/>
    <col min="5" max="5" width="29.53125" customWidth="1"/>
    <col min="6" max="6" width="67" bestFit="1" customWidth="1"/>
  </cols>
  <sheetData>
    <row r="2" spans="2:6" x14ac:dyDescent="0.45">
      <c r="B2" s="77" t="s">
        <v>11</v>
      </c>
      <c r="C2" s="77"/>
      <c r="D2" s="77"/>
      <c r="E2" s="77"/>
      <c r="F2" s="77"/>
    </row>
    <row r="3" spans="2:6" x14ac:dyDescent="0.45">
      <c r="B3" s="6" t="s">
        <v>0</v>
      </c>
      <c r="C3" s="6" t="s">
        <v>1</v>
      </c>
      <c r="D3" s="6" t="s">
        <v>2</v>
      </c>
      <c r="E3" s="6" t="s">
        <v>3</v>
      </c>
      <c r="F3" s="6" t="s">
        <v>26</v>
      </c>
    </row>
    <row r="4" spans="2:6" x14ac:dyDescent="0.45">
      <c r="B4" s="6">
        <v>1</v>
      </c>
      <c r="C4" s="6">
        <v>4</v>
      </c>
      <c r="D4" s="6">
        <v>4</v>
      </c>
      <c r="E4" s="14">
        <f>ACTORS[[#This Row],[Number of actors correctly identified]]/ACTORS[[#This Row],[Number of necessary actors]]</f>
        <v>1</v>
      </c>
      <c r="F4" s="6">
        <v>0</v>
      </c>
    </row>
    <row r="5" spans="2:6" x14ac:dyDescent="0.45">
      <c r="B5" s="6">
        <v>2</v>
      </c>
      <c r="C5" s="6">
        <v>3</v>
      </c>
      <c r="D5" s="6">
        <v>2</v>
      </c>
      <c r="E5" s="14">
        <f>ACTORS[[#This Row],[Number of actors correctly identified]]/ACTORS[[#This Row],[Number of necessary actors]]</f>
        <v>0.66666666666666663</v>
      </c>
      <c r="F5" s="6">
        <v>0</v>
      </c>
    </row>
    <row r="6" spans="2:6" x14ac:dyDescent="0.45">
      <c r="B6" s="6">
        <v>3</v>
      </c>
      <c r="C6" s="6">
        <v>4</v>
      </c>
      <c r="D6" s="6">
        <v>3</v>
      </c>
      <c r="E6" s="14">
        <f>ACTORS[[#This Row],[Number of actors correctly identified]]/ACTORS[[#This Row],[Number of necessary actors]]</f>
        <v>0.75</v>
      </c>
      <c r="F6" s="6">
        <v>1</v>
      </c>
    </row>
    <row r="7" spans="2:6" x14ac:dyDescent="0.45">
      <c r="B7" s="6">
        <v>4</v>
      </c>
      <c r="C7" s="6">
        <v>5</v>
      </c>
      <c r="D7" s="6">
        <v>5</v>
      </c>
      <c r="E7" s="14">
        <f>ACTORS[[#This Row],[Number of actors correctly identified]]/ACTORS[[#This Row],[Number of necessary actors]]</f>
        <v>1</v>
      </c>
      <c r="F7" s="6">
        <v>0</v>
      </c>
    </row>
    <row r="8" spans="2:6" x14ac:dyDescent="0.45">
      <c r="B8" s="6">
        <v>5</v>
      </c>
      <c r="C8" s="6">
        <v>2</v>
      </c>
      <c r="D8" s="6">
        <v>2</v>
      </c>
      <c r="E8" s="14">
        <f>ACTORS[[#This Row],[Number of actors correctly identified]]/ACTORS[[#This Row],[Number of necessary actors]]</f>
        <v>1</v>
      </c>
      <c r="F8" s="6">
        <v>0</v>
      </c>
    </row>
    <row r="9" spans="2:6" x14ac:dyDescent="0.45">
      <c r="B9" s="6">
        <v>6</v>
      </c>
      <c r="C9" s="6">
        <v>3</v>
      </c>
      <c r="D9" s="6">
        <v>3</v>
      </c>
      <c r="E9" s="14">
        <f>ACTORS[[#This Row],[Number of actors correctly identified]]/ACTORS[[#This Row],[Number of necessary actors]]</f>
        <v>1</v>
      </c>
      <c r="F9" s="6">
        <v>1</v>
      </c>
    </row>
    <row r="10" spans="2:6" x14ac:dyDescent="0.45">
      <c r="B10" s="6">
        <v>7</v>
      </c>
      <c r="C10" s="6">
        <v>1</v>
      </c>
      <c r="D10" s="6">
        <v>1</v>
      </c>
      <c r="E10" s="14">
        <f>ACTORS[[#This Row],[Number of actors correctly identified]]/ACTORS[[#This Row],[Number of necessary actors]]</f>
        <v>1</v>
      </c>
      <c r="F10" s="6">
        <v>0</v>
      </c>
    </row>
    <row r="11" spans="2:6" x14ac:dyDescent="0.45">
      <c r="B11" s="6">
        <v>8</v>
      </c>
      <c r="C11" s="6">
        <v>2</v>
      </c>
      <c r="D11" s="6">
        <v>1</v>
      </c>
      <c r="E11" s="14">
        <f>ACTORS[[#This Row],[Number of actors correctly identified]]/ACTORS[[#This Row],[Number of necessary actors]]</f>
        <v>0.5</v>
      </c>
      <c r="F11" s="6">
        <v>0</v>
      </c>
    </row>
    <row r="12" spans="2:6" x14ac:dyDescent="0.45">
      <c r="B12" s="6">
        <v>9</v>
      </c>
      <c r="C12" s="6">
        <v>6</v>
      </c>
      <c r="D12" s="6">
        <v>6</v>
      </c>
      <c r="E12" s="14">
        <f>ACTORS[[#This Row],[Number of actors correctly identified]]/ACTORS[[#This Row],[Number of necessary actors]]</f>
        <v>1</v>
      </c>
      <c r="F12" s="6">
        <v>1</v>
      </c>
    </row>
    <row r="13" spans="2:6" x14ac:dyDescent="0.45">
      <c r="B13" s="6">
        <v>10</v>
      </c>
      <c r="C13" s="6">
        <v>3</v>
      </c>
      <c r="D13" s="6">
        <v>3</v>
      </c>
      <c r="E13" s="14">
        <f>ACTORS[[#This Row],[Number of actors correctly identified]]/ACTORS[[#This Row],[Number of necessary actors]]</f>
        <v>1</v>
      </c>
      <c r="F13" s="6">
        <v>0</v>
      </c>
    </row>
    <row r="14" spans="2:6" x14ac:dyDescent="0.45">
      <c r="B14" s="6">
        <v>11</v>
      </c>
      <c r="C14" s="6">
        <v>1</v>
      </c>
      <c r="D14" s="6">
        <v>1</v>
      </c>
      <c r="E14" s="14">
        <f>ACTORS[[#This Row],[Number of actors correctly identified]]/ACTORS[[#This Row],[Number of necessary actors]]</f>
        <v>1</v>
      </c>
      <c r="F14" s="6">
        <v>0</v>
      </c>
    </row>
    <row r="15" spans="2:6" x14ac:dyDescent="0.45">
      <c r="B15" s="6">
        <v>12</v>
      </c>
      <c r="C15" s="6">
        <v>1</v>
      </c>
      <c r="D15" s="6">
        <v>1</v>
      </c>
      <c r="E15" s="14">
        <f>ACTORS[[#This Row],[Number of actors correctly identified]]/ACTORS[[#This Row],[Number of necessary actors]]</f>
        <v>1</v>
      </c>
      <c r="F15" s="6">
        <v>0</v>
      </c>
    </row>
    <row r="16" spans="2:6" x14ac:dyDescent="0.45">
      <c r="B16" s="6">
        <v>13</v>
      </c>
      <c r="C16" s="6">
        <v>4</v>
      </c>
      <c r="D16" s="6">
        <v>4</v>
      </c>
      <c r="E16" s="14">
        <f>ACTORS[[#This Row],[Number of actors correctly identified]]/ACTORS[[#This Row],[Number of necessary actors]]</f>
        <v>1</v>
      </c>
      <c r="F16" s="6">
        <v>0</v>
      </c>
    </row>
    <row r="17" spans="2:6" x14ac:dyDescent="0.45">
      <c r="B17" s="6">
        <v>14</v>
      </c>
      <c r="C17" s="6">
        <v>2</v>
      </c>
      <c r="D17" s="6">
        <v>2</v>
      </c>
      <c r="E17" s="14">
        <f>ACTORS[[#This Row],[Number of actors correctly identified]]/ACTORS[[#This Row],[Number of necessary actors]]</f>
        <v>1</v>
      </c>
      <c r="F17" s="6">
        <v>0</v>
      </c>
    </row>
    <row r="18" spans="2:6" x14ac:dyDescent="0.45">
      <c r="B18" s="6">
        <v>15</v>
      </c>
      <c r="C18" s="6">
        <v>1</v>
      </c>
      <c r="D18" s="6">
        <v>1</v>
      </c>
      <c r="E18" s="14">
        <f>ACTORS[[#This Row],[Number of actors correctly identified]]/ACTORS[[#This Row],[Number of necessary actors]]</f>
        <v>1</v>
      </c>
      <c r="F18" s="6">
        <v>3</v>
      </c>
    </row>
    <row r="19" spans="2:6" x14ac:dyDescent="0.45">
      <c r="B19" s="6">
        <v>16</v>
      </c>
      <c r="C19" s="6">
        <v>5</v>
      </c>
      <c r="D19" s="6">
        <v>5</v>
      </c>
      <c r="E19" s="14">
        <f>ACTORS[[#This Row],[Number of actors correctly identified]]/ACTORS[[#This Row],[Number of necessary actors]]</f>
        <v>1</v>
      </c>
      <c r="F19" s="6">
        <v>0</v>
      </c>
    </row>
    <row r="20" spans="2:6" x14ac:dyDescent="0.45">
      <c r="B20" s="6">
        <v>17</v>
      </c>
      <c r="C20" s="6">
        <v>3</v>
      </c>
      <c r="D20" s="6">
        <v>2</v>
      </c>
      <c r="E20" s="14">
        <f>ACTORS[[#This Row],[Number of actors correctly identified]]/ACTORS[[#This Row],[Number of necessary actors]]</f>
        <v>0.66666666666666663</v>
      </c>
      <c r="F20" s="6">
        <v>0</v>
      </c>
    </row>
    <row r="21" spans="2:6" x14ac:dyDescent="0.45">
      <c r="B21" s="6">
        <v>18</v>
      </c>
      <c r="C21" s="6">
        <v>2</v>
      </c>
      <c r="D21" s="6">
        <v>2</v>
      </c>
      <c r="E21" s="14">
        <f>ACTORS[[#This Row],[Number of actors correctly identified]]/ACTORS[[#This Row],[Number of necessary actors]]</f>
        <v>1</v>
      </c>
      <c r="F21" s="6">
        <v>0</v>
      </c>
    </row>
    <row r="22" spans="2:6" x14ac:dyDescent="0.45">
      <c r="B22" s="6">
        <v>19</v>
      </c>
      <c r="C22" s="6">
        <v>3</v>
      </c>
      <c r="D22" s="6">
        <v>2</v>
      </c>
      <c r="E22" s="14">
        <f>ACTORS[[#This Row],[Number of actors correctly identified]]/ACTORS[[#This Row],[Number of necessary actors]]</f>
        <v>0.66666666666666663</v>
      </c>
      <c r="F22" s="6">
        <v>0</v>
      </c>
    </row>
    <row r="23" spans="2:6" x14ac:dyDescent="0.45">
      <c r="B23" s="6">
        <v>20</v>
      </c>
      <c r="C23" s="6">
        <v>2</v>
      </c>
      <c r="D23" s="6">
        <v>1</v>
      </c>
      <c r="E23" s="14">
        <f>ACTORS[[#This Row],[Number of actors correctly identified]]/ACTORS[[#This Row],[Number of necessary actors]]</f>
        <v>0.5</v>
      </c>
      <c r="F23" s="6">
        <v>0</v>
      </c>
    </row>
    <row r="24" spans="2:6" x14ac:dyDescent="0.45">
      <c r="B24" s="7" t="s">
        <v>48</v>
      </c>
      <c r="C24" s="7">
        <f>AVERAGE(C4:C23)</f>
        <v>2.85</v>
      </c>
      <c r="D24" s="7">
        <f t="shared" ref="D24:F24" si="0">AVERAGE(D4:D23)</f>
        <v>2.5499999999999998</v>
      </c>
      <c r="E24" s="7">
        <f t="shared" si="0"/>
        <v>0.88749999999999996</v>
      </c>
      <c r="F24" s="7">
        <f t="shared" si="0"/>
        <v>0.3</v>
      </c>
    </row>
    <row r="26" spans="2:6" x14ac:dyDescent="0.45">
      <c r="B26" s="77" t="s">
        <v>12</v>
      </c>
      <c r="C26" s="77"/>
      <c r="D26" s="77"/>
      <c r="E26" s="77"/>
      <c r="F26" s="77"/>
    </row>
    <row r="27" spans="2:6" x14ac:dyDescent="0.45">
      <c r="B27" s="10" t="s">
        <v>0</v>
      </c>
      <c r="C27" s="5" t="s">
        <v>4</v>
      </c>
      <c r="D27" s="5" t="s">
        <v>5</v>
      </c>
      <c r="E27" s="5" t="s">
        <v>6</v>
      </c>
      <c r="F27" s="13" t="s">
        <v>25</v>
      </c>
    </row>
    <row r="28" spans="2:6" x14ac:dyDescent="0.45">
      <c r="B28" s="11">
        <v>1</v>
      </c>
      <c r="C28" s="6">
        <v>7</v>
      </c>
      <c r="D28" s="6">
        <v>7</v>
      </c>
      <c r="E28" s="14">
        <f>USE_CASES[[#This Row],[Number of UC correctly identified]]/USE_CASES[[#This Row],[Number of necessary UC]]</f>
        <v>1</v>
      </c>
      <c r="F28" s="22">
        <v>0</v>
      </c>
    </row>
    <row r="29" spans="2:6" x14ac:dyDescent="0.45">
      <c r="B29" s="11">
        <v>2</v>
      </c>
      <c r="C29" s="6">
        <v>11</v>
      </c>
      <c r="D29" s="6">
        <v>7</v>
      </c>
      <c r="E29" s="14">
        <f>USE_CASES[[#This Row],[Number of UC correctly identified]]/USE_CASES[[#This Row],[Number of necessary UC]]</f>
        <v>0.63636363636363635</v>
      </c>
      <c r="F29" s="22">
        <v>0</v>
      </c>
    </row>
    <row r="30" spans="2:6" x14ac:dyDescent="0.45">
      <c r="B30" s="11">
        <v>3</v>
      </c>
      <c r="C30" s="6">
        <v>8</v>
      </c>
      <c r="D30" s="6">
        <v>6</v>
      </c>
      <c r="E30" s="14">
        <f>USE_CASES[[#This Row],[Number of UC correctly identified]]/USE_CASES[[#This Row],[Number of necessary UC]]</f>
        <v>0.75</v>
      </c>
      <c r="F30" s="22">
        <v>5</v>
      </c>
    </row>
    <row r="31" spans="2:6" x14ac:dyDescent="0.45">
      <c r="B31" s="11">
        <v>4</v>
      </c>
      <c r="C31" s="6">
        <v>7</v>
      </c>
      <c r="D31" s="6">
        <v>6</v>
      </c>
      <c r="E31" s="14">
        <f>USE_CASES[[#This Row],[Number of UC correctly identified]]/USE_CASES[[#This Row],[Number of necessary UC]]</f>
        <v>0.8571428571428571</v>
      </c>
      <c r="F31" s="22">
        <v>1</v>
      </c>
    </row>
    <row r="32" spans="2:6" x14ac:dyDescent="0.45">
      <c r="B32" s="11">
        <v>5</v>
      </c>
      <c r="C32" s="6">
        <v>7</v>
      </c>
      <c r="D32" s="6">
        <v>7</v>
      </c>
      <c r="E32" s="14">
        <f>USE_CASES[[#This Row],[Number of UC correctly identified]]/USE_CASES[[#This Row],[Number of necessary UC]]</f>
        <v>1</v>
      </c>
      <c r="F32" s="22">
        <v>0</v>
      </c>
    </row>
    <row r="33" spans="2:6" x14ac:dyDescent="0.45">
      <c r="B33" s="11">
        <v>6</v>
      </c>
      <c r="C33" s="6">
        <v>6</v>
      </c>
      <c r="D33" s="6">
        <v>6</v>
      </c>
      <c r="E33" s="14">
        <f>USE_CASES[[#This Row],[Number of UC correctly identified]]/USE_CASES[[#This Row],[Number of necessary UC]]</f>
        <v>1</v>
      </c>
      <c r="F33" s="22">
        <v>1</v>
      </c>
    </row>
    <row r="34" spans="2:6" x14ac:dyDescent="0.45">
      <c r="B34" s="11">
        <v>7</v>
      </c>
      <c r="C34" s="6">
        <v>5</v>
      </c>
      <c r="D34" s="6">
        <v>5</v>
      </c>
      <c r="E34" s="14">
        <f>USE_CASES[[#This Row],[Number of UC correctly identified]]/USE_CASES[[#This Row],[Number of necessary UC]]</f>
        <v>1</v>
      </c>
      <c r="F34" s="22">
        <v>0</v>
      </c>
    </row>
    <row r="35" spans="2:6" x14ac:dyDescent="0.45">
      <c r="B35" s="11">
        <v>8</v>
      </c>
      <c r="C35" s="6">
        <v>7</v>
      </c>
      <c r="D35" s="6">
        <v>7</v>
      </c>
      <c r="E35" s="14">
        <f>USE_CASES[[#This Row],[Number of UC correctly identified]]/USE_CASES[[#This Row],[Number of necessary UC]]</f>
        <v>1</v>
      </c>
      <c r="F35" s="22">
        <v>0</v>
      </c>
    </row>
    <row r="36" spans="2:6" x14ac:dyDescent="0.45">
      <c r="B36" s="11">
        <v>9</v>
      </c>
      <c r="C36" s="6">
        <v>7</v>
      </c>
      <c r="D36" s="6">
        <v>6</v>
      </c>
      <c r="E36" s="14">
        <f>USE_CASES[[#This Row],[Number of UC correctly identified]]/USE_CASES[[#This Row],[Number of necessary UC]]</f>
        <v>0.8571428571428571</v>
      </c>
      <c r="F36" s="22">
        <v>1</v>
      </c>
    </row>
    <row r="37" spans="2:6" x14ac:dyDescent="0.45">
      <c r="B37" s="11">
        <v>10</v>
      </c>
      <c r="C37" s="6">
        <v>3</v>
      </c>
      <c r="D37" s="6">
        <v>3</v>
      </c>
      <c r="E37" s="14">
        <f>USE_CASES[[#This Row],[Number of UC correctly identified]]/USE_CASES[[#This Row],[Number of necessary UC]]</f>
        <v>1</v>
      </c>
      <c r="F37" s="22">
        <v>2</v>
      </c>
    </row>
    <row r="38" spans="2:6" x14ac:dyDescent="0.45">
      <c r="B38" s="11">
        <v>11</v>
      </c>
      <c r="C38" s="6">
        <v>7</v>
      </c>
      <c r="D38" s="6">
        <v>7</v>
      </c>
      <c r="E38" s="14">
        <f>USE_CASES[[#This Row],[Number of UC correctly identified]]/USE_CASES[[#This Row],[Number of necessary UC]]</f>
        <v>1</v>
      </c>
      <c r="F38" s="22">
        <v>0</v>
      </c>
    </row>
    <row r="39" spans="2:6" x14ac:dyDescent="0.45">
      <c r="B39" s="11">
        <v>12</v>
      </c>
      <c r="C39" s="6">
        <v>2</v>
      </c>
      <c r="D39" s="6">
        <v>2</v>
      </c>
      <c r="E39" s="14">
        <f>USE_CASES[[#This Row],[Number of UC correctly identified]]/USE_CASES[[#This Row],[Number of necessary UC]]</f>
        <v>1</v>
      </c>
      <c r="F39" s="22">
        <v>0</v>
      </c>
    </row>
    <row r="40" spans="2:6" x14ac:dyDescent="0.45">
      <c r="B40" s="11">
        <v>13</v>
      </c>
      <c r="C40" s="6">
        <v>7</v>
      </c>
      <c r="D40" s="6">
        <v>5</v>
      </c>
      <c r="E40" s="14">
        <f>USE_CASES[[#This Row],[Number of UC correctly identified]]/USE_CASES[[#This Row],[Number of necessary UC]]</f>
        <v>0.7142857142857143</v>
      </c>
      <c r="F40" s="22">
        <v>0</v>
      </c>
    </row>
    <row r="41" spans="2:6" x14ac:dyDescent="0.45">
      <c r="B41" s="11">
        <v>14</v>
      </c>
      <c r="C41" s="6">
        <v>1</v>
      </c>
      <c r="D41" s="6">
        <v>1</v>
      </c>
      <c r="E41" s="14">
        <f>USE_CASES[[#This Row],[Number of UC correctly identified]]/USE_CASES[[#This Row],[Number of necessary UC]]</f>
        <v>1</v>
      </c>
      <c r="F41" s="22">
        <v>0</v>
      </c>
    </row>
    <row r="42" spans="2:6" x14ac:dyDescent="0.45">
      <c r="B42" s="11">
        <v>15</v>
      </c>
      <c r="C42" s="6">
        <v>9</v>
      </c>
      <c r="D42" s="6">
        <v>5</v>
      </c>
      <c r="E42" s="14">
        <f>USE_CASES[[#This Row],[Number of UC correctly identified]]/USE_CASES[[#This Row],[Number of necessary UC]]</f>
        <v>0.55555555555555558</v>
      </c>
      <c r="F42" s="22">
        <v>2</v>
      </c>
    </row>
    <row r="43" spans="2:6" x14ac:dyDescent="0.45">
      <c r="B43" s="11">
        <v>16</v>
      </c>
      <c r="C43" s="6">
        <v>9</v>
      </c>
      <c r="D43" s="6">
        <v>6</v>
      </c>
      <c r="E43" s="14">
        <f>USE_CASES[[#This Row],[Number of UC correctly identified]]/USE_CASES[[#This Row],[Number of necessary UC]]</f>
        <v>0.66666666666666663</v>
      </c>
      <c r="F43" s="22">
        <v>2</v>
      </c>
    </row>
    <row r="44" spans="2:6" x14ac:dyDescent="0.45">
      <c r="B44" s="11">
        <v>17</v>
      </c>
      <c r="C44" s="6">
        <v>4</v>
      </c>
      <c r="D44" s="6">
        <v>3</v>
      </c>
      <c r="E44" s="14">
        <f>USE_CASES[[#This Row],[Number of UC correctly identified]]/USE_CASES[[#This Row],[Number of necessary UC]]</f>
        <v>0.75</v>
      </c>
      <c r="F44" s="22">
        <v>1</v>
      </c>
    </row>
    <row r="45" spans="2:6" x14ac:dyDescent="0.45">
      <c r="B45" s="11">
        <v>18</v>
      </c>
      <c r="C45" s="6">
        <v>7</v>
      </c>
      <c r="D45" s="6">
        <v>7</v>
      </c>
      <c r="E45" s="14">
        <f>USE_CASES[[#This Row],[Number of UC correctly identified]]/USE_CASES[[#This Row],[Number of necessary UC]]</f>
        <v>1</v>
      </c>
      <c r="F45" s="22">
        <v>0</v>
      </c>
    </row>
    <row r="46" spans="2:6" x14ac:dyDescent="0.45">
      <c r="B46" s="11">
        <v>19</v>
      </c>
      <c r="C46" s="6">
        <v>8</v>
      </c>
      <c r="D46" s="6">
        <v>6</v>
      </c>
      <c r="E46" s="14">
        <f>USE_CASES[[#This Row],[Number of UC correctly identified]]/USE_CASES[[#This Row],[Number of necessary UC]]</f>
        <v>0.75</v>
      </c>
      <c r="F46" s="22">
        <v>0</v>
      </c>
    </row>
    <row r="47" spans="2:6" x14ac:dyDescent="0.45">
      <c r="B47" s="12">
        <v>20</v>
      </c>
      <c r="C47" s="16">
        <v>12</v>
      </c>
      <c r="D47" s="16">
        <v>6</v>
      </c>
      <c r="E47" s="24">
        <f>USE_CASES[[#This Row],[Number of UC correctly identified]]/USE_CASES[[#This Row],[Number of necessary UC]]</f>
        <v>0.5</v>
      </c>
      <c r="F47" s="23">
        <v>0</v>
      </c>
    </row>
    <row r="48" spans="2:6" x14ac:dyDescent="0.45">
      <c r="B48" s="7" t="s">
        <v>48</v>
      </c>
      <c r="C48" s="7">
        <f>AVERAGE(C28:C47)</f>
        <v>6.7</v>
      </c>
      <c r="D48" s="7">
        <f t="shared" ref="D48:F48" si="1">AVERAGE(D28:D47)</f>
        <v>5.4</v>
      </c>
      <c r="E48" s="7">
        <f t="shared" si="1"/>
        <v>0.85185786435786426</v>
      </c>
      <c r="F48" s="7">
        <f t="shared" si="1"/>
        <v>0.75</v>
      </c>
    </row>
    <row r="50" spans="2:6" x14ac:dyDescent="0.45">
      <c r="B50" s="77" t="s">
        <v>13</v>
      </c>
      <c r="C50" s="77"/>
      <c r="D50" s="77"/>
      <c r="E50" s="77"/>
      <c r="F50" s="77"/>
    </row>
    <row r="51" spans="2:6" x14ac:dyDescent="0.45">
      <c r="B51" s="10" t="s">
        <v>0</v>
      </c>
      <c r="C51" s="5" t="s">
        <v>9</v>
      </c>
      <c r="D51" s="5" t="s">
        <v>10</v>
      </c>
      <c r="E51" s="5" t="s">
        <v>8</v>
      </c>
      <c r="F51" s="13" t="s">
        <v>7</v>
      </c>
    </row>
    <row r="52" spans="2:6" x14ac:dyDescent="0.45">
      <c r="B52" s="11">
        <v>1</v>
      </c>
      <c r="C52" s="6">
        <v>0</v>
      </c>
      <c r="D52" s="6">
        <v>0</v>
      </c>
      <c r="E52" s="14">
        <v>0</v>
      </c>
      <c r="F52" s="15">
        <v>0</v>
      </c>
    </row>
    <row r="53" spans="2:6" x14ac:dyDescent="0.45">
      <c r="B53" s="11">
        <v>2</v>
      </c>
      <c r="C53" s="6">
        <v>0</v>
      </c>
      <c r="D53" s="6">
        <v>0</v>
      </c>
      <c r="E53" s="14">
        <v>0</v>
      </c>
      <c r="F53" s="15">
        <v>0</v>
      </c>
    </row>
    <row r="54" spans="2:6" x14ac:dyDescent="0.45">
      <c r="B54" s="11">
        <v>3</v>
      </c>
      <c r="C54" s="6">
        <v>0</v>
      </c>
      <c r="D54" s="6">
        <v>0</v>
      </c>
      <c r="E54" s="14">
        <v>0</v>
      </c>
      <c r="F54" s="15">
        <v>0</v>
      </c>
    </row>
    <row r="55" spans="2:6" x14ac:dyDescent="0.45">
      <c r="B55" s="11">
        <v>4</v>
      </c>
      <c r="C55" s="6">
        <v>0</v>
      </c>
      <c r="D55" s="6">
        <v>0</v>
      </c>
      <c r="E55" s="14">
        <v>0</v>
      </c>
      <c r="F55" s="15">
        <v>0</v>
      </c>
    </row>
    <row r="56" spans="2:6" x14ac:dyDescent="0.45">
      <c r="B56" s="11">
        <v>5</v>
      </c>
      <c r="C56" s="6">
        <v>0</v>
      </c>
      <c r="D56" s="6">
        <v>1</v>
      </c>
      <c r="E56" s="14">
        <v>0</v>
      </c>
      <c r="F56" s="15">
        <v>0</v>
      </c>
    </row>
    <row r="57" spans="2:6" x14ac:dyDescent="0.45">
      <c r="B57" s="11">
        <v>6</v>
      </c>
      <c r="C57" s="6">
        <v>1</v>
      </c>
      <c r="D57" s="6">
        <v>1</v>
      </c>
      <c r="E57" s="14">
        <f>1/1</f>
        <v>1</v>
      </c>
      <c r="F57" s="15">
        <v>0</v>
      </c>
    </row>
    <row r="58" spans="2:6" x14ac:dyDescent="0.45">
      <c r="B58" s="11">
        <v>7</v>
      </c>
      <c r="C58" s="6">
        <v>0</v>
      </c>
      <c r="D58" s="6">
        <v>0</v>
      </c>
      <c r="E58" s="14">
        <v>0</v>
      </c>
      <c r="F58" s="15">
        <v>0</v>
      </c>
    </row>
    <row r="59" spans="2:6" x14ac:dyDescent="0.45">
      <c r="B59" s="11">
        <v>8</v>
      </c>
      <c r="C59" s="6">
        <v>0</v>
      </c>
      <c r="D59" s="6">
        <v>0</v>
      </c>
      <c r="E59" s="14">
        <v>0</v>
      </c>
      <c r="F59" s="15">
        <v>0</v>
      </c>
    </row>
    <row r="60" spans="2:6" x14ac:dyDescent="0.45">
      <c r="B60" s="11">
        <v>9</v>
      </c>
      <c r="C60" s="6">
        <v>0</v>
      </c>
      <c r="D60" s="6">
        <v>0</v>
      </c>
      <c r="E60" s="14">
        <v>0</v>
      </c>
      <c r="F60" s="15">
        <v>0</v>
      </c>
    </row>
    <row r="61" spans="2:6" x14ac:dyDescent="0.45">
      <c r="B61" s="11">
        <v>10</v>
      </c>
      <c r="C61" s="6">
        <v>0</v>
      </c>
      <c r="D61" s="6">
        <v>2</v>
      </c>
      <c r="E61" s="14">
        <v>0</v>
      </c>
      <c r="F61" s="15">
        <f>2/2</f>
        <v>1</v>
      </c>
    </row>
    <row r="62" spans="2:6" x14ac:dyDescent="0.45">
      <c r="B62" s="11">
        <v>11</v>
      </c>
      <c r="C62" s="6">
        <v>0</v>
      </c>
      <c r="D62" s="6">
        <v>0</v>
      </c>
      <c r="E62" s="14">
        <v>0</v>
      </c>
      <c r="F62" s="15">
        <v>0</v>
      </c>
    </row>
    <row r="63" spans="2:6" x14ac:dyDescent="0.45">
      <c r="B63" s="11">
        <v>12</v>
      </c>
      <c r="C63" s="6">
        <v>0</v>
      </c>
      <c r="D63" s="6">
        <v>0</v>
      </c>
      <c r="E63" s="14">
        <v>0</v>
      </c>
      <c r="F63" s="15">
        <v>0</v>
      </c>
    </row>
    <row r="64" spans="2:6" x14ac:dyDescent="0.45">
      <c r="B64" s="11">
        <v>13</v>
      </c>
      <c r="C64" s="6">
        <v>3</v>
      </c>
      <c r="D64" s="6">
        <v>1</v>
      </c>
      <c r="E64" s="14">
        <v>1</v>
      </c>
      <c r="F64" s="15">
        <v>1</v>
      </c>
    </row>
    <row r="65" spans="2:6" x14ac:dyDescent="0.45">
      <c r="B65" s="11">
        <v>14</v>
      </c>
      <c r="C65" s="6">
        <v>0</v>
      </c>
      <c r="D65" s="6">
        <v>0</v>
      </c>
      <c r="E65" s="14">
        <v>0</v>
      </c>
      <c r="F65" s="15">
        <v>0</v>
      </c>
    </row>
    <row r="66" spans="2:6" x14ac:dyDescent="0.45">
      <c r="B66" s="11">
        <v>15</v>
      </c>
      <c r="C66" s="6">
        <v>2</v>
      </c>
      <c r="D66" s="6">
        <v>2</v>
      </c>
      <c r="E66" s="14">
        <v>1</v>
      </c>
      <c r="F66" s="15">
        <v>0.5</v>
      </c>
    </row>
    <row r="67" spans="2:6" x14ac:dyDescent="0.45">
      <c r="B67" s="11">
        <v>16</v>
      </c>
      <c r="C67" s="6">
        <v>1</v>
      </c>
      <c r="D67" s="6">
        <v>0</v>
      </c>
      <c r="E67" s="14">
        <v>1</v>
      </c>
      <c r="F67" s="15">
        <v>0</v>
      </c>
    </row>
    <row r="68" spans="2:6" x14ac:dyDescent="0.45">
      <c r="B68" s="11">
        <v>17</v>
      </c>
      <c r="C68" s="6">
        <v>0</v>
      </c>
      <c r="D68" s="6">
        <v>1</v>
      </c>
      <c r="E68" s="14">
        <v>0</v>
      </c>
      <c r="F68" s="15">
        <v>1</v>
      </c>
    </row>
    <row r="69" spans="2:6" x14ac:dyDescent="0.45">
      <c r="B69" s="11">
        <v>18</v>
      </c>
      <c r="C69" s="6">
        <v>0</v>
      </c>
      <c r="D69" s="6">
        <v>0</v>
      </c>
      <c r="E69" s="14">
        <v>0</v>
      </c>
      <c r="F69" s="15">
        <v>0</v>
      </c>
    </row>
    <row r="70" spans="2:6" x14ac:dyDescent="0.45">
      <c r="B70" s="11">
        <v>19</v>
      </c>
      <c r="C70" s="6">
        <v>0</v>
      </c>
      <c r="D70" s="6">
        <v>0</v>
      </c>
      <c r="E70" s="14">
        <v>0</v>
      </c>
      <c r="F70" s="15">
        <v>0</v>
      </c>
    </row>
    <row r="71" spans="2:6" x14ac:dyDescent="0.45">
      <c r="B71" s="12">
        <v>20</v>
      </c>
      <c r="C71" s="16">
        <v>0</v>
      </c>
      <c r="D71" s="16">
        <v>0</v>
      </c>
      <c r="E71" s="14">
        <v>0</v>
      </c>
      <c r="F71" s="17">
        <v>0</v>
      </c>
    </row>
    <row r="72" spans="2:6" x14ac:dyDescent="0.45">
      <c r="B72" s="7" t="s">
        <v>48</v>
      </c>
      <c r="C72" s="7">
        <f>AVERAGE(C52:C71)</f>
        <v>0.35</v>
      </c>
      <c r="D72" s="7">
        <f t="shared" ref="D72" si="2">AVERAGE(D52:D71)</f>
        <v>0.4</v>
      </c>
      <c r="E72" s="39">
        <f>AVERAGE(E57,E64,E66,E67)</f>
        <v>1</v>
      </c>
      <c r="F72" s="39">
        <f>AVERAGE(F56,F57,F61,F64,F66,F68)</f>
        <v>0.58333333333333337</v>
      </c>
    </row>
    <row r="74" spans="2:6" x14ac:dyDescent="0.45">
      <c r="B74" s="18" t="s">
        <v>0</v>
      </c>
      <c r="C74" s="20" t="s">
        <v>24</v>
      </c>
    </row>
    <row r="75" spans="2:6" x14ac:dyDescent="0.45">
      <c r="B75" s="19">
        <v>1</v>
      </c>
      <c r="C75" s="21">
        <v>2</v>
      </c>
    </row>
    <row r="76" spans="2:6" x14ac:dyDescent="0.45">
      <c r="B76" s="11">
        <v>2</v>
      </c>
      <c r="C76" s="22">
        <v>3</v>
      </c>
    </row>
    <row r="77" spans="2:6" x14ac:dyDescent="0.45">
      <c r="B77" s="19">
        <v>3</v>
      </c>
      <c r="C77" s="21">
        <v>2</v>
      </c>
    </row>
    <row r="78" spans="2:6" x14ac:dyDescent="0.45">
      <c r="B78" s="11">
        <v>4</v>
      </c>
      <c r="C78" s="22">
        <v>3</v>
      </c>
    </row>
    <row r="79" spans="2:6" x14ac:dyDescent="0.45">
      <c r="B79" s="19">
        <v>5</v>
      </c>
      <c r="C79" s="21">
        <v>3</v>
      </c>
    </row>
    <row r="80" spans="2:6" x14ac:dyDescent="0.45">
      <c r="B80" s="11">
        <v>6</v>
      </c>
      <c r="C80" s="22">
        <v>1</v>
      </c>
    </row>
    <row r="81" spans="2:3" x14ac:dyDescent="0.45">
      <c r="B81" s="19">
        <v>7</v>
      </c>
      <c r="C81" s="21">
        <v>1</v>
      </c>
    </row>
    <row r="82" spans="2:3" x14ac:dyDescent="0.45">
      <c r="B82" s="11">
        <v>8</v>
      </c>
      <c r="C82" s="22">
        <v>2</v>
      </c>
    </row>
    <row r="83" spans="2:3" x14ac:dyDescent="0.45">
      <c r="B83" s="19">
        <v>9</v>
      </c>
      <c r="C83" s="21">
        <v>2</v>
      </c>
    </row>
    <row r="84" spans="2:3" x14ac:dyDescent="0.45">
      <c r="B84" s="11">
        <v>10</v>
      </c>
      <c r="C84" s="22">
        <v>3</v>
      </c>
    </row>
    <row r="85" spans="2:3" x14ac:dyDescent="0.45">
      <c r="B85" s="19">
        <v>11</v>
      </c>
      <c r="C85" s="21">
        <v>2</v>
      </c>
    </row>
    <row r="86" spans="2:3" x14ac:dyDescent="0.45">
      <c r="B86" s="11">
        <v>12</v>
      </c>
      <c r="C86" s="22">
        <v>2</v>
      </c>
    </row>
    <row r="87" spans="2:3" x14ac:dyDescent="0.45">
      <c r="B87" s="19">
        <v>13</v>
      </c>
      <c r="C87" s="21">
        <v>5</v>
      </c>
    </row>
    <row r="88" spans="2:3" x14ac:dyDescent="0.45">
      <c r="B88" s="11">
        <v>14</v>
      </c>
      <c r="C88" s="22">
        <v>2</v>
      </c>
    </row>
    <row r="89" spans="2:3" x14ac:dyDescent="0.45">
      <c r="B89" s="19">
        <v>15</v>
      </c>
      <c r="C89" s="21">
        <v>2</v>
      </c>
    </row>
    <row r="90" spans="2:3" x14ac:dyDescent="0.45">
      <c r="B90" s="11">
        <v>16</v>
      </c>
      <c r="C90" s="22">
        <v>2</v>
      </c>
    </row>
    <row r="91" spans="2:3" x14ac:dyDescent="0.45">
      <c r="B91" s="19">
        <v>17</v>
      </c>
      <c r="C91" s="21">
        <v>2</v>
      </c>
    </row>
    <row r="92" spans="2:3" x14ac:dyDescent="0.45">
      <c r="B92" s="11">
        <v>18</v>
      </c>
      <c r="C92" s="22">
        <v>2</v>
      </c>
    </row>
    <row r="93" spans="2:3" x14ac:dyDescent="0.45">
      <c r="B93" s="19">
        <v>19</v>
      </c>
      <c r="C93" s="21">
        <v>2</v>
      </c>
    </row>
    <row r="94" spans="2:3" x14ac:dyDescent="0.45">
      <c r="B94" s="12">
        <v>20</v>
      </c>
      <c r="C94" s="23">
        <v>1</v>
      </c>
    </row>
    <row r="95" spans="2:3" x14ac:dyDescent="0.45">
      <c r="B95" s="35" t="s">
        <v>49</v>
      </c>
      <c r="C95" s="38">
        <f>AVERAGE(C75:C94)</f>
        <v>2.2000000000000002</v>
      </c>
    </row>
  </sheetData>
  <mergeCells count="3">
    <mergeCell ref="B2:F2"/>
    <mergeCell ref="B26:F26"/>
    <mergeCell ref="B50:F50"/>
  </mergeCells>
  <conditionalFormatting sqref="C75:C9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:E2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{46230ADC-7EFB-4385-B45B-7336C079F5A5}</x14:id>
        </ext>
      </extLst>
    </cfRule>
  </conditionalFormatting>
  <conditionalFormatting sqref="E28:E4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{DB0DF06B-6D3E-4E3B-8F00-F4181AD39574}</x14:id>
        </ext>
      </extLst>
    </cfRule>
  </conditionalFormatting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6230ADC-7EFB-4385-B45B-7336C079F5A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E4:E23</xm:sqref>
        </x14:conditionalFormatting>
        <x14:conditionalFormatting xmlns:xm="http://schemas.microsoft.com/office/excel/2006/main">
          <x14:cfRule type="dataBar" id="{DB0DF06B-6D3E-4E3B-8F00-F4181AD3957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E28:E47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1D5DF-E20C-4804-9264-516B6F7D8A85}">
  <dimension ref="B2:H48"/>
  <sheetViews>
    <sheetView topLeftCell="A10" zoomScale="70" zoomScaleNormal="70" workbookViewId="0">
      <selection activeCell="M19" sqref="M19"/>
    </sheetView>
  </sheetViews>
  <sheetFormatPr defaultRowHeight="14.25" outlineLevelRow="4" outlineLevelCol="1" x14ac:dyDescent="0.45"/>
  <cols>
    <col min="2" max="2" width="9.3984375" customWidth="1"/>
    <col min="3" max="3" width="27.53125" customWidth="1" outlineLevel="1"/>
    <col min="4" max="4" width="24.86328125" customWidth="1" outlineLevel="1"/>
    <col min="5" max="5" width="28" customWidth="1" outlineLevel="1"/>
    <col min="6" max="6" width="27.9296875" customWidth="1"/>
    <col min="7" max="7" width="29" bestFit="1" customWidth="1"/>
    <col min="8" max="8" width="11.9296875" bestFit="1" customWidth="1"/>
  </cols>
  <sheetData>
    <row r="2" spans="2:7" x14ac:dyDescent="0.45">
      <c r="B2" s="78" t="s">
        <v>15</v>
      </c>
      <c r="C2" s="78"/>
      <c r="D2" s="78"/>
      <c r="E2" s="78"/>
      <c r="F2" s="78"/>
      <c r="G2" s="78"/>
    </row>
    <row r="3" spans="2:7" x14ac:dyDescent="0.45">
      <c r="B3" s="6" t="s">
        <v>0</v>
      </c>
      <c r="C3" s="7" t="s">
        <v>1</v>
      </c>
      <c r="D3" s="7" t="s">
        <v>4</v>
      </c>
      <c r="E3" s="7" t="s">
        <v>9</v>
      </c>
      <c r="F3" s="7" t="s">
        <v>10</v>
      </c>
      <c r="G3" s="7" t="s">
        <v>16</v>
      </c>
    </row>
    <row r="4" spans="2:7" x14ac:dyDescent="0.45">
      <c r="B4" s="6">
        <v>1</v>
      </c>
      <c r="C4" s="6">
        <v>4</v>
      </c>
      <c r="D4" s="6">
        <v>0</v>
      </c>
      <c r="E4" s="6">
        <v>0</v>
      </c>
      <c r="F4" s="6">
        <v>0</v>
      </c>
      <c r="G4" s="30">
        <f>AVERAGE(C28:E28)</f>
        <v>2.3333333333333335</v>
      </c>
    </row>
    <row r="5" spans="2:7" x14ac:dyDescent="0.45">
      <c r="B5" s="6">
        <v>2</v>
      </c>
      <c r="C5" s="6">
        <v>3</v>
      </c>
      <c r="D5" s="6">
        <v>0</v>
      </c>
      <c r="E5" s="6">
        <v>0</v>
      </c>
      <c r="F5" s="6">
        <v>0</v>
      </c>
      <c r="G5" s="30">
        <f t="shared" ref="G5:G23" si="0">AVERAGE(C29:E29)</f>
        <v>3.6666666666666665</v>
      </c>
    </row>
    <row r="6" spans="2:7" x14ac:dyDescent="0.45">
      <c r="B6" s="6">
        <v>3</v>
      </c>
      <c r="C6" s="6">
        <v>4</v>
      </c>
      <c r="D6" s="6">
        <v>0</v>
      </c>
      <c r="E6" s="6">
        <v>0</v>
      </c>
      <c r="F6" s="6">
        <v>0</v>
      </c>
      <c r="G6" s="30">
        <f t="shared" si="0"/>
        <v>3.6666666666666665</v>
      </c>
    </row>
    <row r="7" spans="2:7" x14ac:dyDescent="0.45">
      <c r="B7" s="6">
        <v>4</v>
      </c>
      <c r="C7" s="6">
        <v>5</v>
      </c>
      <c r="D7" s="6">
        <v>0</v>
      </c>
      <c r="E7" s="6">
        <v>0</v>
      </c>
      <c r="F7" s="6">
        <v>0</v>
      </c>
      <c r="G7" s="30">
        <f t="shared" si="0"/>
        <v>3.6666666666666665</v>
      </c>
    </row>
    <row r="8" spans="2:7" x14ac:dyDescent="0.45">
      <c r="B8" s="6">
        <v>5</v>
      </c>
      <c r="C8" s="6">
        <v>2</v>
      </c>
      <c r="D8" s="6">
        <v>0</v>
      </c>
      <c r="E8" s="6">
        <v>1</v>
      </c>
      <c r="F8" s="6">
        <v>1</v>
      </c>
      <c r="G8" s="30">
        <f t="shared" si="0"/>
        <v>3</v>
      </c>
    </row>
    <row r="9" spans="2:7" x14ac:dyDescent="0.45">
      <c r="B9" s="6">
        <v>6</v>
      </c>
      <c r="C9" s="6">
        <v>3</v>
      </c>
      <c r="D9" s="6">
        <v>1</v>
      </c>
      <c r="E9" s="6">
        <v>1</v>
      </c>
      <c r="F9" s="6">
        <v>1</v>
      </c>
      <c r="G9" s="30">
        <f t="shared" si="0"/>
        <v>2.3333333333333335</v>
      </c>
    </row>
    <row r="10" spans="2:7" x14ac:dyDescent="0.45">
      <c r="B10" s="6">
        <v>7</v>
      </c>
      <c r="C10" s="6">
        <v>1</v>
      </c>
      <c r="D10" s="6">
        <v>0</v>
      </c>
      <c r="E10" s="6">
        <v>0</v>
      </c>
      <c r="F10" s="6">
        <v>0</v>
      </c>
      <c r="G10" s="30">
        <f t="shared" si="0"/>
        <v>1.3333333333333333</v>
      </c>
    </row>
    <row r="11" spans="2:7" x14ac:dyDescent="0.45">
      <c r="B11" s="6">
        <v>8</v>
      </c>
      <c r="C11" s="6">
        <v>2</v>
      </c>
      <c r="D11" s="6">
        <v>0</v>
      </c>
      <c r="E11" s="6">
        <v>0</v>
      </c>
      <c r="F11" s="6">
        <v>0</v>
      </c>
      <c r="G11" s="30">
        <f t="shared" si="0"/>
        <v>3</v>
      </c>
    </row>
    <row r="12" spans="2:7" x14ac:dyDescent="0.45">
      <c r="B12" s="6">
        <v>9</v>
      </c>
      <c r="C12" s="6">
        <v>6</v>
      </c>
      <c r="D12" s="6">
        <v>0</v>
      </c>
      <c r="E12" s="6">
        <v>0</v>
      </c>
      <c r="F12" s="6">
        <v>0</v>
      </c>
      <c r="G12" s="30">
        <f t="shared" si="0"/>
        <v>2.6666666666666665</v>
      </c>
    </row>
    <row r="13" spans="2:7" x14ac:dyDescent="0.45">
      <c r="B13" s="6">
        <v>10</v>
      </c>
      <c r="C13" s="6">
        <v>3</v>
      </c>
      <c r="D13" s="6">
        <v>0</v>
      </c>
      <c r="E13" s="6">
        <v>2</v>
      </c>
      <c r="F13" s="6">
        <v>2</v>
      </c>
      <c r="G13" s="30">
        <f t="shared" si="0"/>
        <v>2</v>
      </c>
    </row>
    <row r="14" spans="2:7" x14ac:dyDescent="0.45">
      <c r="B14" s="6">
        <v>11</v>
      </c>
      <c r="C14" s="6">
        <v>1</v>
      </c>
      <c r="D14" s="6">
        <v>0</v>
      </c>
      <c r="E14" s="6">
        <v>0</v>
      </c>
      <c r="F14" s="6">
        <v>0</v>
      </c>
      <c r="G14" s="30">
        <f t="shared" si="0"/>
        <v>2.3333333333333335</v>
      </c>
    </row>
    <row r="15" spans="2:7" x14ac:dyDescent="0.45">
      <c r="B15" s="6">
        <v>12</v>
      </c>
      <c r="C15" s="6">
        <v>1</v>
      </c>
      <c r="D15" s="6">
        <v>0</v>
      </c>
      <c r="E15" s="6">
        <v>0</v>
      </c>
      <c r="F15" s="6">
        <v>0</v>
      </c>
      <c r="G15" s="30">
        <f t="shared" si="0"/>
        <v>1.3333333333333333</v>
      </c>
    </row>
    <row r="16" spans="2:7" x14ac:dyDescent="0.45">
      <c r="B16" s="6">
        <v>13</v>
      </c>
      <c r="C16" s="6">
        <v>4</v>
      </c>
      <c r="D16" s="6">
        <v>3</v>
      </c>
      <c r="E16" s="6">
        <v>1</v>
      </c>
      <c r="F16" s="6">
        <v>1</v>
      </c>
      <c r="G16" s="30">
        <f t="shared" si="0"/>
        <v>4.666666666666667</v>
      </c>
    </row>
    <row r="17" spans="2:8" x14ac:dyDescent="0.45">
      <c r="B17" s="6">
        <v>14</v>
      </c>
      <c r="C17" s="6">
        <v>2</v>
      </c>
      <c r="D17" s="6">
        <v>0</v>
      </c>
      <c r="E17" s="6">
        <v>0</v>
      </c>
      <c r="F17" s="6">
        <v>0</v>
      </c>
      <c r="G17" s="30">
        <f t="shared" si="0"/>
        <v>1</v>
      </c>
    </row>
    <row r="18" spans="2:8" x14ac:dyDescent="0.45">
      <c r="B18" s="6">
        <v>15</v>
      </c>
      <c r="C18" s="6">
        <v>1</v>
      </c>
      <c r="D18" s="6">
        <v>2</v>
      </c>
      <c r="E18" s="6">
        <v>2</v>
      </c>
      <c r="F18" s="6">
        <v>2</v>
      </c>
      <c r="G18" s="30">
        <f t="shared" si="0"/>
        <v>5</v>
      </c>
    </row>
    <row r="19" spans="2:8" x14ac:dyDescent="0.45">
      <c r="B19" s="6">
        <v>16</v>
      </c>
      <c r="C19" s="6">
        <v>5</v>
      </c>
      <c r="D19" s="6">
        <v>1</v>
      </c>
      <c r="E19" s="6">
        <v>0</v>
      </c>
      <c r="F19" s="6">
        <v>0</v>
      </c>
      <c r="G19" s="30">
        <f t="shared" si="0"/>
        <v>4.666666666666667</v>
      </c>
    </row>
    <row r="20" spans="2:8" x14ac:dyDescent="0.45">
      <c r="B20" s="6">
        <v>17</v>
      </c>
      <c r="C20" s="6">
        <v>3</v>
      </c>
      <c r="D20" s="6">
        <v>0</v>
      </c>
      <c r="E20" s="6">
        <v>1</v>
      </c>
      <c r="F20" s="6">
        <v>1</v>
      </c>
      <c r="G20" s="30">
        <f t="shared" si="0"/>
        <v>3.6666666666666665</v>
      </c>
    </row>
    <row r="21" spans="2:8" x14ac:dyDescent="0.45">
      <c r="B21" s="6">
        <v>18</v>
      </c>
      <c r="C21" s="6">
        <v>2</v>
      </c>
      <c r="D21" s="6">
        <v>0</v>
      </c>
      <c r="E21" s="6">
        <v>0</v>
      </c>
      <c r="F21" s="6">
        <v>0</v>
      </c>
      <c r="G21" s="30">
        <f t="shared" si="0"/>
        <v>3.3333333333333335</v>
      </c>
    </row>
    <row r="22" spans="2:8" x14ac:dyDescent="0.45">
      <c r="B22" s="6">
        <v>19</v>
      </c>
      <c r="C22" s="6">
        <v>3</v>
      </c>
      <c r="D22" s="6">
        <v>0</v>
      </c>
      <c r="E22" s="6">
        <v>0</v>
      </c>
      <c r="F22" s="6">
        <v>0</v>
      </c>
      <c r="G22" s="30">
        <f t="shared" si="0"/>
        <v>4</v>
      </c>
    </row>
    <row r="23" spans="2:8" x14ac:dyDescent="0.45">
      <c r="B23" s="6">
        <v>20</v>
      </c>
      <c r="C23" s="6">
        <v>2</v>
      </c>
      <c r="D23" s="16">
        <v>0</v>
      </c>
      <c r="E23" s="16">
        <v>0</v>
      </c>
      <c r="F23" s="16">
        <v>0</v>
      </c>
      <c r="G23" s="30">
        <f t="shared" si="0"/>
        <v>3.3333333333333335</v>
      </c>
    </row>
    <row r="24" spans="2:8" x14ac:dyDescent="0.45">
      <c r="B24" s="6" t="s">
        <v>48</v>
      </c>
      <c r="C24" s="8">
        <f>SUBTOTAL(101,Exercisedifficulty[Number of necessary actors])</f>
        <v>2.85</v>
      </c>
      <c r="D24" s="58">
        <f>SUBTOTAL(101,Exercisedifficulty[Number of necessary UC])</f>
        <v>0.35</v>
      </c>
      <c r="E24" s="58">
        <f>SUBTOTAL(101,Exercisedifficulty[Number of necessary ext ass])</f>
        <v>0.4</v>
      </c>
      <c r="F24" s="8">
        <f>SUBTOTAL(101,Exercisedifficulty[Number of necessary inc ass])</f>
        <v>0.4</v>
      </c>
      <c r="G24" s="8">
        <f>AVERAGE(Exercisedifficulty[Mean Difficulty Score (Max=5)])</f>
        <v>3.05</v>
      </c>
    </row>
    <row r="25" spans="2:8" x14ac:dyDescent="0.45">
      <c r="C25" s="79"/>
      <c r="D25" s="79"/>
      <c r="E25" s="79"/>
    </row>
    <row r="26" spans="2:8" x14ac:dyDescent="0.45">
      <c r="B26" s="2"/>
      <c r="C26" s="77" t="s">
        <v>23</v>
      </c>
      <c r="D26" s="77"/>
      <c r="E26" s="77"/>
      <c r="F26" s="25" t="s">
        <v>45</v>
      </c>
      <c r="G26" s="31"/>
    </row>
    <row r="27" spans="2:8" outlineLevel="4" collapsed="1" x14ac:dyDescent="0.45">
      <c r="B27" s="7" t="s">
        <v>0</v>
      </c>
      <c r="C27" s="5" t="s">
        <v>17</v>
      </c>
      <c r="D27" s="5" t="s">
        <v>18</v>
      </c>
      <c r="E27" s="5" t="s">
        <v>54</v>
      </c>
      <c r="F27" s="9" t="s">
        <v>21</v>
      </c>
      <c r="G27" s="9" t="s">
        <v>46</v>
      </c>
      <c r="H27" s="4" t="s">
        <v>19</v>
      </c>
    </row>
    <row r="28" spans="2:8" outlineLevel="4" collapsed="1" x14ac:dyDescent="0.45">
      <c r="B28" s="8">
        <v>1</v>
      </c>
      <c r="C28" s="6">
        <v>3</v>
      </c>
      <c r="D28" s="6">
        <v>2</v>
      </c>
      <c r="E28" s="6">
        <v>2</v>
      </c>
      <c r="F28" s="6">
        <f>IF($F$27="VEGA", SCORES[[#This Row],[SCORE VEGA]], IF($F$27=$H$29, SCORES[[#This Row],[SCORE COPPOLA]], IF($F$27=$H$30,SCORES[[#This Row],[SCORE GARACCIONE]])))</f>
        <v>2</v>
      </c>
      <c r="G28" s="6">
        <v>65.599999999999994</v>
      </c>
      <c r="H28" s="3" t="s">
        <v>20</v>
      </c>
    </row>
    <row r="29" spans="2:8" outlineLevel="4" collapsed="1" x14ac:dyDescent="0.45">
      <c r="B29" s="6">
        <v>2</v>
      </c>
      <c r="C29" s="6">
        <v>4</v>
      </c>
      <c r="D29" s="6">
        <v>4</v>
      </c>
      <c r="E29" s="6">
        <v>3</v>
      </c>
      <c r="F29" s="6">
        <f>IF($F$27="VEGA", SCORES[[#This Row],[SCORE VEGA]], IF($F$27=$H$29, SCORES[[#This Row],[SCORE COPPOLA]], IF($F$27=$H$30,SCORES[[#This Row],[SCORE GARACCIONE]])))</f>
        <v>4</v>
      </c>
      <c r="G29" s="6">
        <v>49.3</v>
      </c>
      <c r="H29" s="3" t="s">
        <v>21</v>
      </c>
    </row>
    <row r="30" spans="2:8" outlineLevel="4" collapsed="1" x14ac:dyDescent="0.45">
      <c r="B30" s="8">
        <v>3</v>
      </c>
      <c r="C30" s="6">
        <v>3</v>
      </c>
      <c r="D30" s="6">
        <v>4</v>
      </c>
      <c r="E30" s="6">
        <v>4</v>
      </c>
      <c r="F30" s="6">
        <f>IF($F$27="VEGA", SCORES[[#This Row],[SCORE VEGA]], IF($F$27=$H$29, SCORES[[#This Row],[SCORE COPPOLA]], IF($F$27=$H$30,SCORES[[#This Row],[SCORE GARACCIONE]])))</f>
        <v>4</v>
      </c>
      <c r="G30" s="6">
        <v>54.4</v>
      </c>
      <c r="H30" s="3" t="s">
        <v>22</v>
      </c>
    </row>
    <row r="31" spans="2:8" x14ac:dyDescent="0.45">
      <c r="B31" s="6">
        <v>4</v>
      </c>
      <c r="C31" s="6">
        <v>3</v>
      </c>
      <c r="D31" s="6">
        <v>5</v>
      </c>
      <c r="E31" s="6">
        <v>3</v>
      </c>
      <c r="F31" s="6">
        <f>IF($F$27="VEGA", SCORES[[#This Row],[SCORE VEGA]], IF($F$27=$H$29, SCORES[[#This Row],[SCORE COPPOLA]], IF($F$27=$H$30,SCORES[[#This Row],[SCORE GARACCIONE]])))</f>
        <v>5</v>
      </c>
      <c r="G31" s="6">
        <v>45.6</v>
      </c>
    </row>
    <row r="32" spans="2:8" x14ac:dyDescent="0.45">
      <c r="B32" s="8">
        <v>5</v>
      </c>
      <c r="C32" s="6">
        <v>2</v>
      </c>
      <c r="D32" s="6">
        <v>4</v>
      </c>
      <c r="E32" s="6">
        <v>3</v>
      </c>
      <c r="F32" s="6">
        <f>IF($F$27="VEGA", SCORES[[#This Row],[SCORE VEGA]], IF($F$27=$H$29, SCORES[[#This Row],[SCORE COPPOLA]], IF($F$27=$H$30,SCORES[[#This Row],[SCORE GARACCIONE]])))</f>
        <v>4</v>
      </c>
      <c r="G32" s="6">
        <v>48</v>
      </c>
    </row>
    <row r="33" spans="2:7" x14ac:dyDescent="0.45">
      <c r="B33" s="6">
        <v>6</v>
      </c>
      <c r="C33" s="6">
        <v>3</v>
      </c>
      <c r="D33" s="6">
        <v>2</v>
      </c>
      <c r="E33" s="6">
        <v>2</v>
      </c>
      <c r="F33" s="6">
        <f>IF($F$27="VEGA", SCORES[[#This Row],[SCORE VEGA]], IF($F$27=$H$29, SCORES[[#This Row],[SCORE COPPOLA]], IF($F$27=$H$30,SCORES[[#This Row],[SCORE GARACCIONE]])))</f>
        <v>2</v>
      </c>
      <c r="G33" s="6">
        <v>39.9</v>
      </c>
    </row>
    <row r="34" spans="2:7" x14ac:dyDescent="0.45">
      <c r="B34" s="8">
        <v>7</v>
      </c>
      <c r="C34" s="6">
        <v>2</v>
      </c>
      <c r="D34" s="6">
        <v>1</v>
      </c>
      <c r="E34" s="6">
        <v>1</v>
      </c>
      <c r="F34" s="6">
        <f>IF($F$27="VEGA", SCORES[[#This Row],[SCORE VEGA]], IF($F$27=$H$29, SCORES[[#This Row],[SCORE COPPOLA]], IF($F$27=$H$30,SCORES[[#This Row],[SCORE GARACCIONE]])))</f>
        <v>1</v>
      </c>
      <c r="G34" s="6">
        <v>42.3</v>
      </c>
    </row>
    <row r="35" spans="2:7" x14ac:dyDescent="0.45">
      <c r="B35" s="6">
        <v>8</v>
      </c>
      <c r="C35" s="6">
        <v>3</v>
      </c>
      <c r="D35" s="6">
        <v>3</v>
      </c>
      <c r="E35" s="6">
        <v>3</v>
      </c>
      <c r="F35" s="6">
        <f>IF($F$27="VEGA", SCORES[[#This Row],[SCORE VEGA]], IF($F$27=$H$29, SCORES[[#This Row],[SCORE COPPOLA]], IF($F$27=$H$30,SCORES[[#This Row],[SCORE GARACCIONE]])))</f>
        <v>3</v>
      </c>
      <c r="G35" s="6">
        <v>25.8</v>
      </c>
    </row>
    <row r="36" spans="2:7" x14ac:dyDescent="0.45">
      <c r="B36" s="8">
        <v>9</v>
      </c>
      <c r="C36" s="6">
        <v>5</v>
      </c>
      <c r="D36" s="6">
        <v>1</v>
      </c>
      <c r="E36" s="6">
        <v>2</v>
      </c>
      <c r="F36" s="6">
        <f>IF($F$27="VEGA", SCORES[[#This Row],[SCORE VEGA]], IF($F$27=$H$29, SCORES[[#This Row],[SCORE COPPOLA]], IF($F$27=$H$30,SCORES[[#This Row],[SCORE GARACCIONE]])))</f>
        <v>1</v>
      </c>
      <c r="G36" s="6">
        <v>56.7</v>
      </c>
    </row>
    <row r="37" spans="2:7" x14ac:dyDescent="0.45">
      <c r="B37" s="6">
        <v>10</v>
      </c>
      <c r="C37" s="6">
        <v>3</v>
      </c>
      <c r="D37" s="6">
        <v>1</v>
      </c>
      <c r="E37" s="6">
        <v>2</v>
      </c>
      <c r="F37" s="6">
        <f>IF($F$27="VEGA", SCORES[[#This Row],[SCORE VEGA]], IF($F$27=$H$29, SCORES[[#This Row],[SCORE COPPOLA]], IF($F$27=$H$30,SCORES[[#This Row],[SCORE GARACCIONE]])))</f>
        <v>1</v>
      </c>
      <c r="G37" s="6">
        <v>57</v>
      </c>
    </row>
    <row r="38" spans="2:7" x14ac:dyDescent="0.45">
      <c r="B38" s="8">
        <v>11</v>
      </c>
      <c r="C38" s="6">
        <v>2</v>
      </c>
      <c r="D38" s="6">
        <v>2</v>
      </c>
      <c r="E38" s="6">
        <v>3</v>
      </c>
      <c r="F38" s="6">
        <f>IF($F$27="VEGA", SCORES[[#This Row],[SCORE VEGA]], IF($F$27=$H$29, SCORES[[#This Row],[SCORE COPPOLA]], IF($F$27=$H$30,SCORES[[#This Row],[SCORE GARACCIONE]])))</f>
        <v>2</v>
      </c>
      <c r="G38" s="6">
        <v>40.299999999999997</v>
      </c>
    </row>
    <row r="39" spans="2:7" x14ac:dyDescent="0.45">
      <c r="B39" s="6">
        <v>12</v>
      </c>
      <c r="C39" s="6">
        <v>1</v>
      </c>
      <c r="D39" s="6">
        <v>1</v>
      </c>
      <c r="E39" s="6">
        <v>2</v>
      </c>
      <c r="F39" s="6">
        <f>IF($F$27="VEGA", SCORES[[#This Row],[SCORE VEGA]], IF($F$27=$H$29, SCORES[[#This Row],[SCORE COPPOLA]], IF($F$27=$H$30,SCORES[[#This Row],[SCORE GARACCIONE]])))</f>
        <v>1</v>
      </c>
      <c r="G39" s="6">
        <v>39.200000000000003</v>
      </c>
    </row>
    <row r="40" spans="2:7" x14ac:dyDescent="0.45">
      <c r="B40" s="8">
        <v>13</v>
      </c>
      <c r="C40" s="6">
        <v>5</v>
      </c>
      <c r="D40" s="6">
        <v>4</v>
      </c>
      <c r="E40" s="6">
        <v>5</v>
      </c>
      <c r="F40" s="6">
        <f>IF($F$27="VEGA", SCORES[[#This Row],[SCORE VEGA]], IF($F$27=$H$29, SCORES[[#This Row],[SCORE COPPOLA]], IF($F$27=$H$30,SCORES[[#This Row],[SCORE GARACCIONE]])))</f>
        <v>4</v>
      </c>
      <c r="G40" s="6">
        <v>40.1</v>
      </c>
    </row>
    <row r="41" spans="2:7" x14ac:dyDescent="0.45">
      <c r="B41" s="6">
        <v>14</v>
      </c>
      <c r="C41" s="6">
        <v>1</v>
      </c>
      <c r="D41" s="6">
        <v>1</v>
      </c>
      <c r="E41" s="6">
        <v>1</v>
      </c>
      <c r="F41" s="6">
        <f>IF($F$27="VEGA", SCORES[[#This Row],[SCORE VEGA]], IF($F$27=$H$29, SCORES[[#This Row],[SCORE COPPOLA]], IF($F$27=$H$30,SCORES[[#This Row],[SCORE GARACCIONE]])))</f>
        <v>1</v>
      </c>
      <c r="G41" s="6">
        <v>59.9</v>
      </c>
    </row>
    <row r="42" spans="2:7" x14ac:dyDescent="0.45">
      <c r="B42" s="8">
        <v>15</v>
      </c>
      <c r="C42" s="6">
        <v>5</v>
      </c>
      <c r="D42" s="6">
        <v>5</v>
      </c>
      <c r="E42" s="6">
        <v>5</v>
      </c>
      <c r="F42" s="6">
        <f>IF($F$27="VEGA", SCORES[[#This Row],[SCORE VEGA]], IF($F$27=$H$29, SCORES[[#This Row],[SCORE COPPOLA]], IF($F$27=$H$30,SCORES[[#This Row],[SCORE GARACCIONE]])))</f>
        <v>5</v>
      </c>
      <c r="G42" s="6">
        <v>29.1</v>
      </c>
    </row>
    <row r="43" spans="2:7" x14ac:dyDescent="0.45">
      <c r="B43" s="6">
        <v>16</v>
      </c>
      <c r="C43" s="6">
        <v>4</v>
      </c>
      <c r="D43" s="6">
        <v>5</v>
      </c>
      <c r="E43" s="6">
        <v>5</v>
      </c>
      <c r="F43" s="6">
        <f>IF($F$27="VEGA", SCORES[[#This Row],[SCORE VEGA]], IF($F$27=$H$29, SCORES[[#This Row],[SCORE COPPOLA]], IF($F$27=$H$30,SCORES[[#This Row],[SCORE GARACCIONE]])))</f>
        <v>5</v>
      </c>
      <c r="G43" s="6">
        <v>21.4</v>
      </c>
    </row>
    <row r="44" spans="2:7" x14ac:dyDescent="0.45">
      <c r="B44" s="8">
        <v>17</v>
      </c>
      <c r="C44" s="6">
        <v>3</v>
      </c>
      <c r="D44" s="6">
        <v>4</v>
      </c>
      <c r="E44" s="6">
        <v>4</v>
      </c>
      <c r="F44" s="6">
        <f>IF($F$27="VEGA", SCORES[[#This Row],[SCORE VEGA]], IF($F$27=$H$29, SCORES[[#This Row],[SCORE COPPOLA]], IF($F$27=$H$30,SCORES[[#This Row],[SCORE GARACCIONE]])))</f>
        <v>4</v>
      </c>
      <c r="G44" s="6">
        <v>25.1</v>
      </c>
    </row>
    <row r="45" spans="2:7" x14ac:dyDescent="0.45">
      <c r="B45" s="6">
        <v>18</v>
      </c>
      <c r="C45" s="6">
        <v>3</v>
      </c>
      <c r="D45" s="6">
        <v>4</v>
      </c>
      <c r="E45" s="6">
        <v>3</v>
      </c>
      <c r="F45" s="6">
        <f>IF($F$27="VEGA", SCORES[[#This Row],[SCORE VEGA]], IF($F$27=$H$29, SCORES[[#This Row],[SCORE COPPOLA]], IF($F$27=$H$30,SCORES[[#This Row],[SCORE GARACCIONE]])))</f>
        <v>4</v>
      </c>
      <c r="G45" s="6">
        <v>18.2</v>
      </c>
    </row>
    <row r="46" spans="2:7" x14ac:dyDescent="0.45">
      <c r="B46" s="8">
        <v>19</v>
      </c>
      <c r="C46" s="6">
        <v>4</v>
      </c>
      <c r="D46" s="6">
        <v>4</v>
      </c>
      <c r="E46" s="6">
        <v>4</v>
      </c>
      <c r="F46" s="6">
        <f>IF($F$27="VEGA", SCORES[[#This Row],[SCORE VEGA]], IF($F$27=$H$29, SCORES[[#This Row],[SCORE COPPOLA]], IF($F$27=$H$30,SCORES[[#This Row],[SCORE GARACCIONE]])))</f>
        <v>4</v>
      </c>
      <c r="G46" s="6">
        <v>36.200000000000003</v>
      </c>
    </row>
    <row r="47" spans="2:7" x14ac:dyDescent="0.45">
      <c r="B47" s="6">
        <v>20</v>
      </c>
      <c r="C47" s="6">
        <v>3</v>
      </c>
      <c r="D47" s="6">
        <v>4</v>
      </c>
      <c r="E47" s="6">
        <v>3</v>
      </c>
      <c r="F47" s="6">
        <f>IF($F$27="VEGA", SCORES[[#This Row],[SCORE VEGA]], IF($F$27=$H$29, SCORES[[#This Row],[SCORE COPPOLA]], IF($F$27=$H$30,SCORES[[#This Row],[SCORE GARACCIONE]])))</f>
        <v>4</v>
      </c>
      <c r="G47" s="6">
        <v>51</v>
      </c>
    </row>
    <row r="48" spans="2:7" x14ac:dyDescent="0.45">
      <c r="B48" s="35" t="s">
        <v>48</v>
      </c>
      <c r="C48" s="36">
        <f>AVERAGE(C28:C47)</f>
        <v>3.1</v>
      </c>
      <c r="D48" s="36">
        <f t="shared" ref="D48:G48" si="1">AVERAGE(D28:D47)</f>
        <v>3.05</v>
      </c>
      <c r="E48" s="36">
        <f t="shared" si="1"/>
        <v>3</v>
      </c>
      <c r="F48" s="36">
        <f t="shared" si="1"/>
        <v>3.05</v>
      </c>
      <c r="G48" s="36">
        <f t="shared" si="1"/>
        <v>42.25500000000001</v>
      </c>
    </row>
  </sheetData>
  <mergeCells count="3">
    <mergeCell ref="B2:G2"/>
    <mergeCell ref="C25:E25"/>
    <mergeCell ref="C26:E26"/>
  </mergeCells>
  <conditionalFormatting sqref="C28">
    <cfRule type="cellIs" dxfId="0" priority="3" operator="greaterThan">
      <formula>2</formula>
    </cfRule>
  </conditionalFormatting>
  <conditionalFormatting sqref="G4:G2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:G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F27" xr:uid="{1790DE6A-1459-4903-BA2F-17CFEB43AE05}">
      <formula1>$H$28:$H$30</formula1>
    </dataValidation>
  </dataValidations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1F8C9-FD99-499D-A24F-414E2903BDCD}">
  <dimension ref="A1:J257"/>
  <sheetViews>
    <sheetView tabSelected="1" topLeftCell="A217" zoomScale="79" workbookViewId="0">
      <selection activeCell="N133" sqref="N133"/>
    </sheetView>
  </sheetViews>
  <sheetFormatPr defaultRowHeight="14.25" x14ac:dyDescent="0.45"/>
  <cols>
    <col min="1" max="1" width="9.06640625" style="37"/>
    <col min="2" max="2" width="25.46484375" bestFit="1" customWidth="1"/>
    <col min="3" max="3" width="28.33203125" bestFit="1" customWidth="1"/>
    <col min="4" max="4" width="24.265625" bestFit="1" customWidth="1"/>
    <col min="5" max="5" width="21.73046875" bestFit="1" customWidth="1"/>
    <col min="9" max="9" width="15.86328125" bestFit="1" customWidth="1"/>
  </cols>
  <sheetData>
    <row r="1" spans="1:10" x14ac:dyDescent="0.45">
      <c r="A1" s="80" t="s">
        <v>52</v>
      </c>
      <c r="B1" s="81"/>
      <c r="C1" s="81"/>
      <c r="D1" s="81"/>
      <c r="E1" s="81"/>
      <c r="F1" s="81"/>
      <c r="G1" s="81"/>
      <c r="H1" s="81"/>
      <c r="I1" s="81"/>
      <c r="J1" s="82"/>
    </row>
    <row r="2" spans="1:10" x14ac:dyDescent="0.45">
      <c r="A2" s="83"/>
      <c r="B2" s="84"/>
      <c r="C2" s="84"/>
      <c r="D2" s="84"/>
      <c r="E2" s="84"/>
      <c r="F2" s="84"/>
      <c r="G2" s="84"/>
      <c r="H2" s="84"/>
      <c r="I2" s="84"/>
      <c r="J2" s="85"/>
    </row>
    <row r="3" spans="1:10" x14ac:dyDescent="0.45">
      <c r="A3" s="44"/>
      <c r="J3" s="45"/>
    </row>
    <row r="4" spans="1:10" x14ac:dyDescent="0.45">
      <c r="A4" s="46" t="s">
        <v>50</v>
      </c>
      <c r="B4" s="7" t="s">
        <v>3</v>
      </c>
      <c r="C4" s="33" t="s">
        <v>46</v>
      </c>
      <c r="J4" s="45"/>
    </row>
    <row r="5" spans="1:10" x14ac:dyDescent="0.45">
      <c r="A5" s="46">
        <v>1</v>
      </c>
      <c r="B5" s="32">
        <f>ACTORS[[#This Row],[Number of actors correctly identified]]/ACTORS[[#This Row],[Number of necessary actors]]</f>
        <v>0.66666666666666663</v>
      </c>
      <c r="C5" s="8">
        <v>65.599999999999994</v>
      </c>
      <c r="J5" s="45"/>
    </row>
    <row r="6" spans="1:10" x14ac:dyDescent="0.45">
      <c r="A6" s="46">
        <v>2</v>
      </c>
      <c r="B6" s="14">
        <f>ACTORS[[#This Row],[Number of actors correctly identified]]/ACTORS[[#This Row],[Number of necessary actors]]</f>
        <v>0.75</v>
      </c>
      <c r="C6" s="6">
        <v>49.3</v>
      </c>
      <c r="J6" s="45"/>
    </row>
    <row r="7" spans="1:10" x14ac:dyDescent="0.45">
      <c r="A7" s="46">
        <v>3</v>
      </c>
      <c r="B7" s="32">
        <f>ACTORS[[#This Row],[Number of actors correctly identified]]/ACTORS[[#This Row],[Number of necessary actors]]</f>
        <v>1</v>
      </c>
      <c r="C7" s="8">
        <v>54.4</v>
      </c>
      <c r="J7" s="45"/>
    </row>
    <row r="8" spans="1:10" x14ac:dyDescent="0.45">
      <c r="A8" s="46">
        <v>4</v>
      </c>
      <c r="B8" s="14">
        <f>ACTORS[[#This Row],[Number of actors correctly identified]]/ACTORS[[#This Row],[Number of necessary actors]]</f>
        <v>1</v>
      </c>
      <c r="C8" s="6">
        <v>45.6</v>
      </c>
      <c r="J8" s="45"/>
    </row>
    <row r="9" spans="1:10" x14ac:dyDescent="0.45">
      <c r="A9" s="46">
        <v>5</v>
      </c>
      <c r="B9" s="32">
        <f>ACTORS[[#This Row],[Number of actors correctly identified]]/ACTORS[[#This Row],[Number of necessary actors]]</f>
        <v>1</v>
      </c>
      <c r="C9" s="8">
        <v>48</v>
      </c>
      <c r="J9" s="45"/>
    </row>
    <row r="10" spans="1:10" x14ac:dyDescent="0.45">
      <c r="A10" s="46">
        <v>6</v>
      </c>
      <c r="B10" s="14">
        <f>ACTORS[[#This Row],[Number of actors correctly identified]]/ACTORS[[#This Row],[Number of necessary actors]]</f>
        <v>1</v>
      </c>
      <c r="C10" s="6">
        <v>39.9</v>
      </c>
      <c r="J10" s="45"/>
    </row>
    <row r="11" spans="1:10" x14ac:dyDescent="0.45">
      <c r="A11" s="46">
        <v>7</v>
      </c>
      <c r="B11" s="32">
        <f>ACTORS[[#This Row],[Number of actors correctly identified]]/ACTORS[[#This Row],[Number of necessary actors]]</f>
        <v>0.5</v>
      </c>
      <c r="C11" s="8">
        <v>42.3</v>
      </c>
      <c r="J11" s="45"/>
    </row>
    <row r="12" spans="1:10" x14ac:dyDescent="0.45">
      <c r="A12" s="46">
        <v>8</v>
      </c>
      <c r="B12" s="14">
        <f>ACTORS[[#This Row],[Number of actors correctly identified]]/ACTORS[[#This Row],[Number of necessary actors]]</f>
        <v>1</v>
      </c>
      <c r="C12" s="6">
        <v>25.8</v>
      </c>
      <c r="J12" s="45"/>
    </row>
    <row r="13" spans="1:10" x14ac:dyDescent="0.45">
      <c r="A13" s="46">
        <v>9</v>
      </c>
      <c r="B13" s="32">
        <f>ACTORS[[#This Row],[Number of actors correctly identified]]/ACTORS[[#This Row],[Number of necessary actors]]</f>
        <v>1</v>
      </c>
      <c r="C13" s="8">
        <v>56.7</v>
      </c>
      <c r="J13" s="45"/>
    </row>
    <row r="14" spans="1:10" x14ac:dyDescent="0.45">
      <c r="A14" s="46">
        <v>10</v>
      </c>
      <c r="B14" s="14">
        <f>ACTORS[[#This Row],[Number of actors correctly identified]]/ACTORS[[#This Row],[Number of necessary actors]]</f>
        <v>1</v>
      </c>
      <c r="C14" s="6">
        <v>57</v>
      </c>
      <c r="J14" s="45"/>
    </row>
    <row r="15" spans="1:10" x14ac:dyDescent="0.45">
      <c r="A15" s="46">
        <v>11</v>
      </c>
      <c r="B15" s="32">
        <v>1</v>
      </c>
      <c r="C15" s="8">
        <v>40.299999999999997</v>
      </c>
      <c r="J15" s="45"/>
    </row>
    <row r="16" spans="1:10" x14ac:dyDescent="0.45">
      <c r="A16" s="46">
        <v>12</v>
      </c>
      <c r="B16" s="14">
        <v>1</v>
      </c>
      <c r="C16" s="6">
        <v>39.200000000000003</v>
      </c>
      <c r="J16" s="45"/>
    </row>
    <row r="17" spans="1:10" x14ac:dyDescent="0.45">
      <c r="A17" s="46">
        <v>13</v>
      </c>
      <c r="B17" s="32">
        <f>ACTORS[[#This Row],[Number of actors correctly identified]]/ACTORS[[#This Row],[Number of necessary actors]]</f>
        <v>1</v>
      </c>
      <c r="C17" s="8">
        <v>40.1</v>
      </c>
      <c r="J17" s="45"/>
    </row>
    <row r="18" spans="1:10" x14ac:dyDescent="0.45">
      <c r="A18" s="46">
        <v>14</v>
      </c>
      <c r="B18" s="14">
        <f>ACTORS[[#This Row],[Number of actors correctly identified]]/ACTORS[[#This Row],[Number of necessary actors]]</f>
        <v>1</v>
      </c>
      <c r="C18" s="6">
        <v>59.9</v>
      </c>
      <c r="J18" s="45"/>
    </row>
    <row r="19" spans="1:10" x14ac:dyDescent="0.45">
      <c r="A19" s="46">
        <v>15</v>
      </c>
      <c r="B19" s="32">
        <f>ACTORS[[#This Row],[Number of actors correctly identified]]/ACTORS[[#This Row],[Number of necessary actors]]</f>
        <v>1</v>
      </c>
      <c r="C19" s="8">
        <v>29.1</v>
      </c>
      <c r="J19" s="45"/>
    </row>
    <row r="20" spans="1:10" x14ac:dyDescent="0.45">
      <c r="A20" s="46">
        <v>16</v>
      </c>
      <c r="B20" s="14">
        <f>ACTORS[[#This Row],[Number of actors correctly identified]]/ACTORS[[#This Row],[Number of necessary actors]]</f>
        <v>0.66666666666666663</v>
      </c>
      <c r="C20" s="6">
        <v>21.4</v>
      </c>
      <c r="J20" s="45"/>
    </row>
    <row r="21" spans="1:10" x14ac:dyDescent="0.45">
      <c r="A21" s="46">
        <v>17</v>
      </c>
      <c r="B21" s="32">
        <f>ACTORS[[#This Row],[Number of actors correctly identified]]/ACTORS[[#This Row],[Number of necessary actors]]</f>
        <v>1</v>
      </c>
      <c r="C21" s="8">
        <v>25.1</v>
      </c>
      <c r="J21" s="45"/>
    </row>
    <row r="22" spans="1:10" x14ac:dyDescent="0.45">
      <c r="A22" s="46">
        <v>18</v>
      </c>
      <c r="B22" s="14">
        <f>ACTORS[[#This Row],[Number of actors correctly identified]]/ACTORS[[#This Row],[Number of necessary actors]]</f>
        <v>0.66666666666666663</v>
      </c>
      <c r="C22" s="6">
        <v>18.2</v>
      </c>
      <c r="D22" s="47" t="s">
        <v>51</v>
      </c>
      <c r="E22" s="48">
        <f>CORREL(B5:B24,C5:C24)</f>
        <v>0.16207497049024513</v>
      </c>
      <c r="J22" s="45"/>
    </row>
    <row r="23" spans="1:10" x14ac:dyDescent="0.45">
      <c r="A23" s="46">
        <v>19</v>
      </c>
      <c r="B23" s="32">
        <f>ACTORS[[#This Row],[Number of actors correctly identified]]/ACTORS[[#This Row],[Number of necessary actors]]</f>
        <v>0.5</v>
      </c>
      <c r="C23" s="8">
        <v>36.200000000000003</v>
      </c>
      <c r="J23" s="45"/>
    </row>
    <row r="24" spans="1:10" x14ac:dyDescent="0.45">
      <c r="A24" s="46">
        <v>20</v>
      </c>
      <c r="B24" s="14">
        <f>ACTORS[[#This Row],[Number of actors correctly identified]]/ACTORS[[#This Row],[Number of necessary actors]]</f>
        <v>0.89473684210526305</v>
      </c>
      <c r="C24" s="6">
        <v>51</v>
      </c>
      <c r="J24" s="45"/>
    </row>
    <row r="25" spans="1:10" x14ac:dyDescent="0.45">
      <c r="A25" s="49" t="s">
        <v>48</v>
      </c>
      <c r="B25" s="40">
        <f>AVERAGE(B5:B24)</f>
        <v>0.88223684210526321</v>
      </c>
      <c r="C25" s="41">
        <f>AVERAGE(C5:C24)</f>
        <v>42.25500000000001</v>
      </c>
      <c r="J25" s="45"/>
    </row>
    <row r="26" spans="1:10" x14ac:dyDescent="0.45">
      <c r="A26" s="44"/>
      <c r="J26" s="45"/>
    </row>
    <row r="27" spans="1:10" x14ac:dyDescent="0.45">
      <c r="A27" s="46" t="s">
        <v>50</v>
      </c>
      <c r="B27" s="7" t="s">
        <v>6</v>
      </c>
      <c r="C27" s="33" t="s">
        <v>46</v>
      </c>
      <c r="J27" s="45"/>
    </row>
    <row r="28" spans="1:10" x14ac:dyDescent="0.45">
      <c r="A28" s="46">
        <v>1</v>
      </c>
      <c r="B28" s="32">
        <v>1</v>
      </c>
      <c r="C28" s="8">
        <v>65.599999999999994</v>
      </c>
      <c r="J28" s="45"/>
    </row>
    <row r="29" spans="1:10" x14ac:dyDescent="0.45">
      <c r="A29" s="46">
        <v>2</v>
      </c>
      <c r="B29" s="14">
        <v>0.63636363636363635</v>
      </c>
      <c r="C29" s="6">
        <v>49.3</v>
      </c>
      <c r="J29" s="45"/>
    </row>
    <row r="30" spans="1:10" x14ac:dyDescent="0.45">
      <c r="A30" s="46">
        <v>3</v>
      </c>
      <c r="B30" s="32">
        <v>0.75</v>
      </c>
      <c r="C30" s="8">
        <v>54.4</v>
      </c>
      <c r="J30" s="45"/>
    </row>
    <row r="31" spans="1:10" x14ac:dyDescent="0.45">
      <c r="A31" s="46">
        <v>4</v>
      </c>
      <c r="B31" s="14">
        <v>0.8571428571428571</v>
      </c>
      <c r="C31" s="6">
        <v>45.6</v>
      </c>
      <c r="J31" s="45"/>
    </row>
    <row r="32" spans="1:10" x14ac:dyDescent="0.45">
      <c r="A32" s="46">
        <v>5</v>
      </c>
      <c r="B32" s="32">
        <v>1</v>
      </c>
      <c r="C32" s="8">
        <v>48</v>
      </c>
      <c r="J32" s="45"/>
    </row>
    <row r="33" spans="1:10" x14ac:dyDescent="0.45">
      <c r="A33" s="46">
        <v>6</v>
      </c>
      <c r="B33" s="14">
        <v>1</v>
      </c>
      <c r="C33" s="6">
        <v>39.9</v>
      </c>
      <c r="J33" s="45"/>
    </row>
    <row r="34" spans="1:10" x14ac:dyDescent="0.45">
      <c r="A34" s="46">
        <v>7</v>
      </c>
      <c r="B34" s="32">
        <v>1</v>
      </c>
      <c r="C34" s="8">
        <v>42.3</v>
      </c>
      <c r="J34" s="45"/>
    </row>
    <row r="35" spans="1:10" x14ac:dyDescent="0.45">
      <c r="A35" s="46">
        <v>8</v>
      </c>
      <c r="B35" s="14">
        <v>1</v>
      </c>
      <c r="C35" s="6">
        <v>25.8</v>
      </c>
      <c r="J35" s="45"/>
    </row>
    <row r="36" spans="1:10" x14ac:dyDescent="0.45">
      <c r="A36" s="46">
        <v>9</v>
      </c>
      <c r="B36" s="32">
        <v>0.8571428571428571</v>
      </c>
      <c r="C36" s="8">
        <v>56.7</v>
      </c>
      <c r="J36" s="45"/>
    </row>
    <row r="37" spans="1:10" x14ac:dyDescent="0.45">
      <c r="A37" s="46">
        <v>10</v>
      </c>
      <c r="B37" s="14">
        <v>1</v>
      </c>
      <c r="C37" s="6">
        <v>57</v>
      </c>
      <c r="J37" s="45"/>
    </row>
    <row r="38" spans="1:10" x14ac:dyDescent="0.45">
      <c r="A38" s="46">
        <v>11</v>
      </c>
      <c r="B38" s="32">
        <v>1</v>
      </c>
      <c r="C38" s="8">
        <v>40.299999999999997</v>
      </c>
      <c r="J38" s="45"/>
    </row>
    <row r="39" spans="1:10" x14ac:dyDescent="0.45">
      <c r="A39" s="46">
        <v>12</v>
      </c>
      <c r="B39" s="14">
        <v>1</v>
      </c>
      <c r="C39" s="6">
        <v>39.200000000000003</v>
      </c>
      <c r="J39" s="45"/>
    </row>
    <row r="40" spans="1:10" x14ac:dyDescent="0.45">
      <c r="A40" s="46">
        <v>13</v>
      </c>
      <c r="B40" s="32">
        <v>0.7142857142857143</v>
      </c>
      <c r="C40" s="8">
        <v>40.1</v>
      </c>
      <c r="J40" s="45"/>
    </row>
    <row r="41" spans="1:10" x14ac:dyDescent="0.45">
      <c r="A41" s="46">
        <v>14</v>
      </c>
      <c r="B41" s="14">
        <v>1</v>
      </c>
      <c r="C41" s="6">
        <v>59.9</v>
      </c>
      <c r="J41" s="45"/>
    </row>
    <row r="42" spans="1:10" x14ac:dyDescent="0.45">
      <c r="A42" s="46">
        <v>15</v>
      </c>
      <c r="B42" s="32">
        <v>0.55555555555555558</v>
      </c>
      <c r="C42" s="8">
        <v>29.1</v>
      </c>
      <c r="J42" s="45"/>
    </row>
    <row r="43" spans="1:10" x14ac:dyDescent="0.45">
      <c r="A43" s="46">
        <v>16</v>
      </c>
      <c r="B43" s="14">
        <v>0.66666666666666663</v>
      </c>
      <c r="C43" s="6">
        <v>21.4</v>
      </c>
      <c r="J43" s="45"/>
    </row>
    <row r="44" spans="1:10" x14ac:dyDescent="0.45">
      <c r="A44" s="46">
        <v>17</v>
      </c>
      <c r="B44" s="32">
        <v>0.75</v>
      </c>
      <c r="C44" s="8">
        <v>25.1</v>
      </c>
      <c r="D44" s="47" t="s">
        <v>51</v>
      </c>
      <c r="E44" s="48">
        <f>CORREL(B28:B47,C28:C47)</f>
        <v>0.15312328029501507</v>
      </c>
      <c r="J44" s="45"/>
    </row>
    <row r="45" spans="1:10" x14ac:dyDescent="0.45">
      <c r="A45" s="46">
        <v>18</v>
      </c>
      <c r="B45" s="14">
        <v>1</v>
      </c>
      <c r="C45" s="6">
        <v>18.2</v>
      </c>
      <c r="J45" s="45"/>
    </row>
    <row r="46" spans="1:10" x14ac:dyDescent="0.45">
      <c r="A46" s="46">
        <v>19</v>
      </c>
      <c r="B46" s="32">
        <v>0.75</v>
      </c>
      <c r="C46" s="8">
        <v>36.200000000000003</v>
      </c>
      <c r="J46" s="45"/>
    </row>
    <row r="47" spans="1:10" x14ac:dyDescent="0.45">
      <c r="A47" s="46">
        <v>20</v>
      </c>
      <c r="B47" s="14">
        <v>0.5</v>
      </c>
      <c r="C47" s="6">
        <v>51</v>
      </c>
      <c r="J47" s="45"/>
    </row>
    <row r="48" spans="1:10" x14ac:dyDescent="0.45">
      <c r="A48" s="49" t="s">
        <v>48</v>
      </c>
      <c r="B48" s="40">
        <f>AVERAGE(B28:B47)</f>
        <v>0.85185786435786426</v>
      </c>
      <c r="C48" s="43">
        <f>AVERAGE(C28:C47)</f>
        <v>42.25500000000001</v>
      </c>
      <c r="J48" s="45"/>
    </row>
    <row r="49" spans="1:10" x14ac:dyDescent="0.45">
      <c r="A49" s="44"/>
      <c r="J49" s="45"/>
    </row>
    <row r="50" spans="1:10" x14ac:dyDescent="0.45">
      <c r="A50" s="46" t="s">
        <v>50</v>
      </c>
      <c r="B50" s="7" t="s">
        <v>24</v>
      </c>
      <c r="C50" s="33" t="s">
        <v>46</v>
      </c>
      <c r="J50" s="45"/>
    </row>
    <row r="51" spans="1:10" x14ac:dyDescent="0.45">
      <c r="A51" s="46">
        <v>1</v>
      </c>
      <c r="B51" s="8">
        <v>2</v>
      </c>
      <c r="C51" s="8">
        <v>65.599999999999994</v>
      </c>
      <c r="J51" s="45"/>
    </row>
    <row r="52" spans="1:10" x14ac:dyDescent="0.45">
      <c r="A52" s="46">
        <v>2</v>
      </c>
      <c r="B52" s="6">
        <v>3</v>
      </c>
      <c r="C52" s="6">
        <v>49.3</v>
      </c>
      <c r="J52" s="45"/>
    </row>
    <row r="53" spans="1:10" x14ac:dyDescent="0.45">
      <c r="A53" s="46">
        <v>3</v>
      </c>
      <c r="B53" s="8">
        <v>2</v>
      </c>
      <c r="C53" s="8">
        <v>54.4</v>
      </c>
      <c r="J53" s="45"/>
    </row>
    <row r="54" spans="1:10" x14ac:dyDescent="0.45">
      <c r="A54" s="46">
        <v>4</v>
      </c>
      <c r="B54" s="6">
        <v>3</v>
      </c>
      <c r="C54" s="6">
        <v>45.6</v>
      </c>
      <c r="J54" s="45"/>
    </row>
    <row r="55" spans="1:10" x14ac:dyDescent="0.45">
      <c r="A55" s="46">
        <v>5</v>
      </c>
      <c r="B55" s="8">
        <v>3</v>
      </c>
      <c r="C55" s="8">
        <v>48</v>
      </c>
      <c r="J55" s="45"/>
    </row>
    <row r="56" spans="1:10" x14ac:dyDescent="0.45">
      <c r="A56" s="46">
        <v>6</v>
      </c>
      <c r="B56" s="6">
        <v>1</v>
      </c>
      <c r="C56" s="6">
        <v>39.9</v>
      </c>
      <c r="J56" s="45"/>
    </row>
    <row r="57" spans="1:10" x14ac:dyDescent="0.45">
      <c r="A57" s="46">
        <v>7</v>
      </c>
      <c r="B57" s="8">
        <v>1</v>
      </c>
      <c r="C57" s="8">
        <v>42.3</v>
      </c>
      <c r="J57" s="45"/>
    </row>
    <row r="58" spans="1:10" x14ac:dyDescent="0.45">
      <c r="A58" s="46">
        <v>8</v>
      </c>
      <c r="B58" s="6">
        <v>2</v>
      </c>
      <c r="C58" s="6">
        <v>25.8</v>
      </c>
      <c r="J58" s="45"/>
    </row>
    <row r="59" spans="1:10" x14ac:dyDescent="0.45">
      <c r="A59" s="46">
        <v>9</v>
      </c>
      <c r="B59" s="8">
        <v>2</v>
      </c>
      <c r="C59" s="8">
        <v>56.7</v>
      </c>
      <c r="J59" s="45"/>
    </row>
    <row r="60" spans="1:10" x14ac:dyDescent="0.45">
      <c r="A60" s="46">
        <v>10</v>
      </c>
      <c r="B60" s="6">
        <v>3</v>
      </c>
      <c r="C60" s="6">
        <v>57</v>
      </c>
      <c r="J60" s="45"/>
    </row>
    <row r="61" spans="1:10" x14ac:dyDescent="0.45">
      <c r="A61" s="46">
        <v>11</v>
      </c>
      <c r="B61" s="8">
        <v>2</v>
      </c>
      <c r="C61" s="8">
        <v>40.299999999999997</v>
      </c>
      <c r="J61" s="45"/>
    </row>
    <row r="62" spans="1:10" x14ac:dyDescent="0.45">
      <c r="A62" s="46">
        <v>12</v>
      </c>
      <c r="B62" s="6">
        <v>2</v>
      </c>
      <c r="C62" s="6">
        <v>39.200000000000003</v>
      </c>
      <c r="J62" s="45"/>
    </row>
    <row r="63" spans="1:10" x14ac:dyDescent="0.45">
      <c r="A63" s="46">
        <v>13</v>
      </c>
      <c r="B63" s="8">
        <v>5</v>
      </c>
      <c r="C63" s="8">
        <v>40.1</v>
      </c>
      <c r="J63" s="45"/>
    </row>
    <row r="64" spans="1:10" x14ac:dyDescent="0.45">
      <c r="A64" s="46">
        <v>14</v>
      </c>
      <c r="B64" s="6">
        <v>2</v>
      </c>
      <c r="C64" s="6">
        <v>59.9</v>
      </c>
      <c r="J64" s="45"/>
    </row>
    <row r="65" spans="1:10" x14ac:dyDescent="0.45">
      <c r="A65" s="46">
        <v>15</v>
      </c>
      <c r="B65" s="8">
        <v>2</v>
      </c>
      <c r="C65" s="8">
        <v>29.1</v>
      </c>
      <c r="J65" s="45"/>
    </row>
    <row r="66" spans="1:10" x14ac:dyDescent="0.45">
      <c r="A66" s="46">
        <v>16</v>
      </c>
      <c r="B66" s="6">
        <v>2</v>
      </c>
      <c r="C66" s="6">
        <v>21.4</v>
      </c>
      <c r="D66" s="47" t="s">
        <v>51</v>
      </c>
      <c r="E66" s="48">
        <f>CORREL(B51:B70,C51:C70)</f>
        <v>7.8953091843939893E-2</v>
      </c>
      <c r="J66" s="45"/>
    </row>
    <row r="67" spans="1:10" x14ac:dyDescent="0.45">
      <c r="A67" s="46">
        <v>17</v>
      </c>
      <c r="B67" s="8">
        <v>2</v>
      </c>
      <c r="C67" s="8">
        <v>25.1</v>
      </c>
      <c r="J67" s="45"/>
    </row>
    <row r="68" spans="1:10" x14ac:dyDescent="0.45">
      <c r="A68" s="46">
        <v>18</v>
      </c>
      <c r="B68" s="6">
        <v>2</v>
      </c>
      <c r="C68" s="6">
        <v>18.2</v>
      </c>
      <c r="J68" s="45"/>
    </row>
    <row r="69" spans="1:10" x14ac:dyDescent="0.45">
      <c r="A69" s="46">
        <v>19</v>
      </c>
      <c r="B69" s="8">
        <v>2</v>
      </c>
      <c r="C69" s="8">
        <v>36.200000000000003</v>
      </c>
      <c r="J69" s="45"/>
    </row>
    <row r="70" spans="1:10" x14ac:dyDescent="0.45">
      <c r="A70" s="46">
        <v>20</v>
      </c>
      <c r="B70" s="6">
        <v>1</v>
      </c>
      <c r="C70" s="6">
        <v>51</v>
      </c>
      <c r="J70" s="45"/>
    </row>
    <row r="71" spans="1:10" ht="14.65" thickBot="1" x14ac:dyDescent="0.5">
      <c r="A71" s="52" t="s">
        <v>48</v>
      </c>
      <c r="B71" s="53">
        <f>AVERAGE(B51:B70)</f>
        <v>2.2000000000000002</v>
      </c>
      <c r="C71" s="54">
        <f>AVERAGE(C51:C70)</f>
        <v>42.25500000000001</v>
      </c>
      <c r="D71" s="50"/>
      <c r="E71" s="50"/>
      <c r="F71" s="50"/>
      <c r="G71" s="50"/>
      <c r="H71" s="50"/>
      <c r="I71" s="50"/>
      <c r="J71" s="51"/>
    </row>
    <row r="72" spans="1:10" ht="14.65" thickBot="1" x14ac:dyDescent="0.5"/>
    <row r="73" spans="1:10" x14ac:dyDescent="0.45">
      <c r="A73" s="80" t="s">
        <v>53</v>
      </c>
      <c r="B73" s="81"/>
      <c r="C73" s="81"/>
      <c r="D73" s="81"/>
      <c r="E73" s="81"/>
      <c r="F73" s="81"/>
      <c r="G73" s="81"/>
      <c r="H73" s="81"/>
      <c r="I73" s="81"/>
      <c r="J73" s="82"/>
    </row>
    <row r="74" spans="1:10" x14ac:dyDescent="0.45">
      <c r="A74" s="83"/>
      <c r="B74" s="84"/>
      <c r="C74" s="84"/>
      <c r="D74" s="84"/>
      <c r="E74" s="84"/>
      <c r="F74" s="84"/>
      <c r="G74" s="84"/>
      <c r="H74" s="84"/>
      <c r="I74" s="84"/>
      <c r="J74" s="85"/>
    </row>
    <row r="75" spans="1:10" x14ac:dyDescent="0.45">
      <c r="A75" s="44"/>
      <c r="J75" s="45"/>
    </row>
    <row r="76" spans="1:10" x14ac:dyDescent="0.45">
      <c r="A76" s="46" t="s">
        <v>50</v>
      </c>
      <c r="B76" s="7" t="s">
        <v>16</v>
      </c>
      <c r="C76" s="7" t="s">
        <v>3</v>
      </c>
      <c r="J76" s="45"/>
    </row>
    <row r="77" spans="1:10" x14ac:dyDescent="0.45">
      <c r="A77" s="46">
        <v>1</v>
      </c>
      <c r="B77" s="56">
        <v>2.3333333333333335</v>
      </c>
      <c r="C77" s="32">
        <v>1</v>
      </c>
      <c r="J77" s="45"/>
    </row>
    <row r="78" spans="1:10" x14ac:dyDescent="0.45">
      <c r="A78" s="46">
        <v>2</v>
      </c>
      <c r="B78" s="30">
        <v>3.6666666666666665</v>
      </c>
      <c r="C78" s="14">
        <v>0.66666666666666663</v>
      </c>
      <c r="J78" s="45"/>
    </row>
    <row r="79" spans="1:10" x14ac:dyDescent="0.45">
      <c r="A79" s="46">
        <v>3</v>
      </c>
      <c r="B79" s="56">
        <v>3.6666666666666665</v>
      </c>
      <c r="C79" s="32">
        <v>0.75</v>
      </c>
      <c r="J79" s="45"/>
    </row>
    <row r="80" spans="1:10" x14ac:dyDescent="0.45">
      <c r="A80" s="46">
        <v>4</v>
      </c>
      <c r="B80" s="30">
        <v>3.6666666666666665</v>
      </c>
      <c r="C80" s="14">
        <v>1</v>
      </c>
      <c r="J80" s="45"/>
    </row>
    <row r="81" spans="1:10" x14ac:dyDescent="0.45">
      <c r="A81" s="46">
        <v>5</v>
      </c>
      <c r="B81" s="56">
        <v>3</v>
      </c>
      <c r="C81" s="32">
        <v>1</v>
      </c>
      <c r="J81" s="45"/>
    </row>
    <row r="82" spans="1:10" x14ac:dyDescent="0.45">
      <c r="A82" s="46">
        <v>6</v>
      </c>
      <c r="B82" s="30">
        <v>2.3333333333333335</v>
      </c>
      <c r="C82" s="14">
        <v>1</v>
      </c>
      <c r="J82" s="45"/>
    </row>
    <row r="83" spans="1:10" x14ac:dyDescent="0.45">
      <c r="A83" s="46">
        <v>7</v>
      </c>
      <c r="B83" s="56">
        <v>1.3333333333333333</v>
      </c>
      <c r="C83" s="32">
        <v>1</v>
      </c>
      <c r="J83" s="45"/>
    </row>
    <row r="84" spans="1:10" x14ac:dyDescent="0.45">
      <c r="A84" s="46">
        <v>8</v>
      </c>
      <c r="B84" s="30">
        <v>3</v>
      </c>
      <c r="C84" s="14">
        <v>0.5</v>
      </c>
      <c r="J84" s="45"/>
    </row>
    <row r="85" spans="1:10" x14ac:dyDescent="0.45">
      <c r="A85" s="46">
        <v>9</v>
      </c>
      <c r="B85" s="56">
        <v>2.6666666666666665</v>
      </c>
      <c r="C85" s="32">
        <v>1</v>
      </c>
      <c r="J85" s="45"/>
    </row>
    <row r="86" spans="1:10" x14ac:dyDescent="0.45">
      <c r="A86" s="46">
        <v>10</v>
      </c>
      <c r="B86" s="30">
        <v>2</v>
      </c>
      <c r="C86" s="14">
        <v>1</v>
      </c>
      <c r="J86" s="45"/>
    </row>
    <row r="87" spans="1:10" x14ac:dyDescent="0.45">
      <c r="A87" s="46">
        <v>11</v>
      </c>
      <c r="B87" s="56">
        <v>2.3333333333333335</v>
      </c>
      <c r="C87" s="32">
        <v>1</v>
      </c>
      <c r="J87" s="45"/>
    </row>
    <row r="88" spans="1:10" x14ac:dyDescent="0.45">
      <c r="A88" s="46">
        <v>12</v>
      </c>
      <c r="B88" s="30">
        <v>1.3333333333333333</v>
      </c>
      <c r="C88" s="14">
        <v>1</v>
      </c>
      <c r="J88" s="45"/>
    </row>
    <row r="89" spans="1:10" x14ac:dyDescent="0.45">
      <c r="A89" s="46">
        <v>13</v>
      </c>
      <c r="B89" s="56">
        <v>4.666666666666667</v>
      </c>
      <c r="C89" s="32">
        <v>1</v>
      </c>
      <c r="J89" s="45"/>
    </row>
    <row r="90" spans="1:10" x14ac:dyDescent="0.45">
      <c r="A90" s="46">
        <v>14</v>
      </c>
      <c r="B90" s="30">
        <v>1</v>
      </c>
      <c r="C90" s="14">
        <v>1</v>
      </c>
      <c r="J90" s="45"/>
    </row>
    <row r="91" spans="1:10" x14ac:dyDescent="0.45">
      <c r="A91" s="46">
        <v>15</v>
      </c>
      <c r="B91" s="56">
        <v>5</v>
      </c>
      <c r="C91" s="32">
        <v>1</v>
      </c>
      <c r="J91" s="45"/>
    </row>
    <row r="92" spans="1:10" x14ac:dyDescent="0.45">
      <c r="A92" s="46">
        <v>16</v>
      </c>
      <c r="B92" s="30">
        <v>4.666666666666667</v>
      </c>
      <c r="C92" s="14">
        <v>1</v>
      </c>
      <c r="D92" s="47" t="s">
        <v>51</v>
      </c>
      <c r="E92" s="48">
        <f>CORREL(B77:B96, C77:C96)</f>
        <v>-0.25162694919645845</v>
      </c>
      <c r="J92" s="45"/>
    </row>
    <row r="93" spans="1:10" x14ac:dyDescent="0.45">
      <c r="A93" s="46">
        <v>17</v>
      </c>
      <c r="B93" s="56">
        <v>3.6666666666666665</v>
      </c>
      <c r="C93" s="32">
        <v>0.66666666666666663</v>
      </c>
      <c r="J93" s="45"/>
    </row>
    <row r="94" spans="1:10" x14ac:dyDescent="0.45">
      <c r="A94" s="46">
        <v>18</v>
      </c>
      <c r="B94" s="30">
        <v>3.3333333333333335</v>
      </c>
      <c r="C94" s="14">
        <v>1</v>
      </c>
      <c r="J94" s="45"/>
    </row>
    <row r="95" spans="1:10" x14ac:dyDescent="0.45">
      <c r="A95" s="46">
        <v>19</v>
      </c>
      <c r="B95" s="56">
        <v>4</v>
      </c>
      <c r="C95" s="32">
        <v>0.66666666666666663</v>
      </c>
      <c r="J95" s="45"/>
    </row>
    <row r="96" spans="1:10" x14ac:dyDescent="0.45">
      <c r="A96" s="46">
        <v>20</v>
      </c>
      <c r="B96" s="30">
        <v>3.3333333333333335</v>
      </c>
      <c r="C96" s="14">
        <v>0.5</v>
      </c>
      <c r="J96" s="45"/>
    </row>
    <row r="97" spans="1:10" x14ac:dyDescent="0.45">
      <c r="A97" s="49" t="s">
        <v>48</v>
      </c>
      <c r="B97" s="57">
        <v>3.05</v>
      </c>
      <c r="C97" s="42">
        <v>0.88749999999999996</v>
      </c>
      <c r="J97" s="45"/>
    </row>
    <row r="98" spans="1:10" x14ac:dyDescent="0.45">
      <c r="A98" s="44"/>
      <c r="J98" s="45"/>
    </row>
    <row r="99" spans="1:10" x14ac:dyDescent="0.45">
      <c r="A99" s="44"/>
      <c r="J99" s="45"/>
    </row>
    <row r="100" spans="1:10" x14ac:dyDescent="0.45">
      <c r="A100" s="44"/>
      <c r="J100" s="45"/>
    </row>
    <row r="101" spans="1:10" x14ac:dyDescent="0.45">
      <c r="A101" s="46" t="s">
        <v>50</v>
      </c>
      <c r="B101" s="7" t="s">
        <v>16</v>
      </c>
      <c r="C101" s="7" t="s">
        <v>6</v>
      </c>
      <c r="J101" s="45"/>
    </row>
    <row r="102" spans="1:10" x14ac:dyDescent="0.45">
      <c r="A102" s="46">
        <v>1</v>
      </c>
      <c r="B102" s="56">
        <v>2.3333333333333335</v>
      </c>
      <c r="C102" s="32">
        <v>1</v>
      </c>
      <c r="J102" s="45"/>
    </row>
    <row r="103" spans="1:10" x14ac:dyDescent="0.45">
      <c r="A103" s="46">
        <v>2</v>
      </c>
      <c r="B103" s="30">
        <v>3.6666666666666665</v>
      </c>
      <c r="C103" s="14">
        <v>0.63636363636363635</v>
      </c>
      <c r="J103" s="45"/>
    </row>
    <row r="104" spans="1:10" x14ac:dyDescent="0.45">
      <c r="A104" s="46">
        <v>3</v>
      </c>
      <c r="B104" s="56">
        <v>3.6666666666666665</v>
      </c>
      <c r="C104" s="32">
        <v>0.75</v>
      </c>
      <c r="J104" s="45"/>
    </row>
    <row r="105" spans="1:10" x14ac:dyDescent="0.45">
      <c r="A105" s="46">
        <v>4</v>
      </c>
      <c r="B105" s="30">
        <v>3.6666666666666665</v>
      </c>
      <c r="C105" s="14">
        <v>0.8571428571428571</v>
      </c>
      <c r="J105" s="45"/>
    </row>
    <row r="106" spans="1:10" x14ac:dyDescent="0.45">
      <c r="A106" s="46">
        <v>5</v>
      </c>
      <c r="B106" s="56">
        <v>3</v>
      </c>
      <c r="C106" s="32">
        <v>1</v>
      </c>
      <c r="J106" s="45"/>
    </row>
    <row r="107" spans="1:10" x14ac:dyDescent="0.45">
      <c r="A107" s="46">
        <v>6</v>
      </c>
      <c r="B107" s="30">
        <v>2.3333333333333335</v>
      </c>
      <c r="C107" s="14">
        <v>1</v>
      </c>
      <c r="J107" s="45"/>
    </row>
    <row r="108" spans="1:10" x14ac:dyDescent="0.45">
      <c r="A108" s="46">
        <v>7</v>
      </c>
      <c r="B108" s="56">
        <v>1.3333333333333333</v>
      </c>
      <c r="C108" s="32">
        <v>1</v>
      </c>
      <c r="J108" s="45"/>
    </row>
    <row r="109" spans="1:10" x14ac:dyDescent="0.45">
      <c r="A109" s="46">
        <v>8</v>
      </c>
      <c r="B109" s="30">
        <v>3</v>
      </c>
      <c r="C109" s="14">
        <v>1</v>
      </c>
      <c r="J109" s="45"/>
    </row>
    <row r="110" spans="1:10" x14ac:dyDescent="0.45">
      <c r="A110" s="46">
        <v>9</v>
      </c>
      <c r="B110" s="56">
        <v>2.6666666666666665</v>
      </c>
      <c r="C110" s="32">
        <v>0.8571428571428571</v>
      </c>
      <c r="J110" s="45"/>
    </row>
    <row r="111" spans="1:10" x14ac:dyDescent="0.45">
      <c r="A111" s="46">
        <v>10</v>
      </c>
      <c r="B111" s="30">
        <v>2</v>
      </c>
      <c r="C111" s="14">
        <v>1</v>
      </c>
      <c r="J111" s="45"/>
    </row>
    <row r="112" spans="1:10" x14ac:dyDescent="0.45">
      <c r="A112" s="46">
        <v>11</v>
      </c>
      <c r="B112" s="56">
        <v>2.3333333333333335</v>
      </c>
      <c r="C112" s="32">
        <v>1</v>
      </c>
      <c r="J112" s="45"/>
    </row>
    <row r="113" spans="1:10" x14ac:dyDescent="0.45">
      <c r="A113" s="46">
        <v>12</v>
      </c>
      <c r="B113" s="30">
        <v>1.3333333333333333</v>
      </c>
      <c r="C113" s="14">
        <v>1</v>
      </c>
      <c r="J113" s="45"/>
    </row>
    <row r="114" spans="1:10" x14ac:dyDescent="0.45">
      <c r="A114" s="46">
        <v>13</v>
      </c>
      <c r="B114" s="56">
        <v>4.666666666666667</v>
      </c>
      <c r="C114" s="32">
        <v>0.7142857142857143</v>
      </c>
      <c r="J114" s="45"/>
    </row>
    <row r="115" spans="1:10" x14ac:dyDescent="0.45">
      <c r="A115" s="46">
        <v>14</v>
      </c>
      <c r="B115" s="30">
        <v>1</v>
      </c>
      <c r="C115" s="14">
        <v>1</v>
      </c>
      <c r="J115" s="45"/>
    </row>
    <row r="116" spans="1:10" x14ac:dyDescent="0.45">
      <c r="A116" s="46">
        <v>15</v>
      </c>
      <c r="B116" s="56">
        <v>5</v>
      </c>
      <c r="C116" s="32">
        <v>0.55555555555555558</v>
      </c>
      <c r="J116" s="45"/>
    </row>
    <row r="117" spans="1:10" x14ac:dyDescent="0.45">
      <c r="A117" s="46">
        <v>16</v>
      </c>
      <c r="B117" s="30">
        <v>4.666666666666667</v>
      </c>
      <c r="C117" s="14">
        <v>0.66666666666666663</v>
      </c>
      <c r="D117" s="47" t="s">
        <v>51</v>
      </c>
      <c r="E117" s="48">
        <f>CORREL(B102:B121, C102:C121)</f>
        <v>-0.75794224030953916</v>
      </c>
      <c r="J117" s="45"/>
    </row>
    <row r="118" spans="1:10" x14ac:dyDescent="0.45">
      <c r="A118" s="46">
        <v>17</v>
      </c>
      <c r="B118" s="56">
        <v>3.6666666666666665</v>
      </c>
      <c r="C118" s="32">
        <v>0.75</v>
      </c>
      <c r="J118" s="45"/>
    </row>
    <row r="119" spans="1:10" x14ac:dyDescent="0.45">
      <c r="A119" s="46">
        <v>18</v>
      </c>
      <c r="B119" s="30">
        <v>3.3333333333333335</v>
      </c>
      <c r="C119" s="14">
        <v>1</v>
      </c>
      <c r="J119" s="45"/>
    </row>
    <row r="120" spans="1:10" x14ac:dyDescent="0.45">
      <c r="A120" s="46">
        <v>19</v>
      </c>
      <c r="B120" s="56">
        <v>4</v>
      </c>
      <c r="C120" s="32">
        <v>0.75</v>
      </c>
      <c r="J120" s="45"/>
    </row>
    <row r="121" spans="1:10" x14ac:dyDescent="0.45">
      <c r="A121" s="46">
        <v>20</v>
      </c>
      <c r="B121" s="30">
        <v>3.3333333333333335</v>
      </c>
      <c r="C121" s="24">
        <v>0.5</v>
      </c>
      <c r="J121" s="45"/>
    </row>
    <row r="122" spans="1:10" x14ac:dyDescent="0.45">
      <c r="A122" s="49" t="s">
        <v>48</v>
      </c>
      <c r="B122" s="57">
        <v>3.05</v>
      </c>
      <c r="C122" s="42">
        <v>0.85185786435786426</v>
      </c>
      <c r="J122" s="45"/>
    </row>
    <row r="123" spans="1:10" x14ac:dyDescent="0.45">
      <c r="A123" s="44"/>
      <c r="J123" s="45"/>
    </row>
    <row r="124" spans="1:10" x14ac:dyDescent="0.45">
      <c r="A124" s="44"/>
      <c r="J124" s="45"/>
    </row>
    <row r="125" spans="1:10" x14ac:dyDescent="0.45">
      <c r="A125" s="46" t="s">
        <v>50</v>
      </c>
      <c r="B125" s="7" t="s">
        <v>16</v>
      </c>
      <c r="C125" s="7" t="s">
        <v>24</v>
      </c>
      <c r="J125" s="45"/>
    </row>
    <row r="126" spans="1:10" x14ac:dyDescent="0.45">
      <c r="A126" s="46">
        <v>1</v>
      </c>
      <c r="B126" s="56">
        <v>2.3333333333333335</v>
      </c>
      <c r="C126" s="8">
        <v>2</v>
      </c>
      <c r="J126" s="45"/>
    </row>
    <row r="127" spans="1:10" x14ac:dyDescent="0.45">
      <c r="A127" s="46">
        <v>2</v>
      </c>
      <c r="B127" s="30">
        <v>3.6666666666666665</v>
      </c>
      <c r="C127" s="6">
        <v>3</v>
      </c>
      <c r="J127" s="45"/>
    </row>
    <row r="128" spans="1:10" x14ac:dyDescent="0.45">
      <c r="A128" s="46">
        <v>3</v>
      </c>
      <c r="B128" s="56">
        <v>3.6666666666666665</v>
      </c>
      <c r="C128" s="8">
        <v>2</v>
      </c>
      <c r="J128" s="45"/>
    </row>
    <row r="129" spans="1:10" x14ac:dyDescent="0.45">
      <c r="A129" s="46">
        <v>4</v>
      </c>
      <c r="B129" s="30">
        <v>3.6666666666666665</v>
      </c>
      <c r="C129" s="6">
        <v>3</v>
      </c>
      <c r="J129" s="45"/>
    </row>
    <row r="130" spans="1:10" x14ac:dyDescent="0.45">
      <c r="A130" s="46">
        <v>5</v>
      </c>
      <c r="B130" s="56">
        <v>3</v>
      </c>
      <c r="C130" s="8">
        <v>3</v>
      </c>
      <c r="J130" s="45"/>
    </row>
    <row r="131" spans="1:10" x14ac:dyDescent="0.45">
      <c r="A131" s="46">
        <v>6</v>
      </c>
      <c r="B131" s="30">
        <v>2.3333333333333335</v>
      </c>
      <c r="C131" s="6">
        <v>1</v>
      </c>
      <c r="J131" s="45"/>
    </row>
    <row r="132" spans="1:10" x14ac:dyDescent="0.45">
      <c r="A132" s="46">
        <v>7</v>
      </c>
      <c r="B132" s="56">
        <v>1.3333333333333333</v>
      </c>
      <c r="C132" s="8">
        <v>1</v>
      </c>
      <c r="J132" s="45"/>
    </row>
    <row r="133" spans="1:10" x14ac:dyDescent="0.45">
      <c r="A133" s="46">
        <v>8</v>
      </c>
      <c r="B133" s="30">
        <v>3</v>
      </c>
      <c r="C133" s="6">
        <v>2</v>
      </c>
      <c r="J133" s="45"/>
    </row>
    <row r="134" spans="1:10" x14ac:dyDescent="0.45">
      <c r="A134" s="46">
        <v>9</v>
      </c>
      <c r="B134" s="56">
        <v>2.6666666666666665</v>
      </c>
      <c r="C134" s="8">
        <v>2</v>
      </c>
      <c r="J134" s="45"/>
    </row>
    <row r="135" spans="1:10" x14ac:dyDescent="0.45">
      <c r="A135" s="46">
        <v>10</v>
      </c>
      <c r="B135" s="30">
        <v>2</v>
      </c>
      <c r="C135" s="6">
        <v>3</v>
      </c>
      <c r="J135" s="45"/>
    </row>
    <row r="136" spans="1:10" x14ac:dyDescent="0.45">
      <c r="A136" s="46">
        <v>11</v>
      </c>
      <c r="B136" s="56">
        <v>2.3333333333333335</v>
      </c>
      <c r="C136" s="8">
        <v>2</v>
      </c>
      <c r="J136" s="45"/>
    </row>
    <row r="137" spans="1:10" x14ac:dyDescent="0.45">
      <c r="A137" s="46">
        <v>12</v>
      </c>
      <c r="B137" s="30">
        <v>1.3333333333333333</v>
      </c>
      <c r="C137" s="6">
        <v>2</v>
      </c>
      <c r="J137" s="45"/>
    </row>
    <row r="138" spans="1:10" x14ac:dyDescent="0.45">
      <c r="A138" s="46">
        <v>13</v>
      </c>
      <c r="B138" s="56">
        <v>4.666666666666667</v>
      </c>
      <c r="C138" s="8">
        <v>5</v>
      </c>
      <c r="J138" s="45"/>
    </row>
    <row r="139" spans="1:10" x14ac:dyDescent="0.45">
      <c r="A139" s="46">
        <v>14</v>
      </c>
      <c r="B139" s="30">
        <v>1</v>
      </c>
      <c r="C139" s="6">
        <v>2</v>
      </c>
      <c r="J139" s="45"/>
    </row>
    <row r="140" spans="1:10" x14ac:dyDescent="0.45">
      <c r="A140" s="46">
        <v>15</v>
      </c>
      <c r="B140" s="56">
        <v>5</v>
      </c>
      <c r="C140" s="8">
        <v>2</v>
      </c>
      <c r="J140" s="45"/>
    </row>
    <row r="141" spans="1:10" x14ac:dyDescent="0.45">
      <c r="A141" s="46">
        <v>16</v>
      </c>
      <c r="B141" s="30">
        <v>4.666666666666667</v>
      </c>
      <c r="C141" s="6">
        <v>2</v>
      </c>
      <c r="D141" s="47" t="s">
        <v>51</v>
      </c>
      <c r="E141" s="48">
        <f>CORREL(B126:B145, C126:C145)</f>
        <v>0.36960551966270377</v>
      </c>
      <c r="J141" s="45"/>
    </row>
    <row r="142" spans="1:10" x14ac:dyDescent="0.45">
      <c r="A142" s="46">
        <v>17</v>
      </c>
      <c r="B142" s="56">
        <v>3.6666666666666665</v>
      </c>
      <c r="C142" s="8">
        <v>2</v>
      </c>
      <c r="J142" s="45"/>
    </row>
    <row r="143" spans="1:10" x14ac:dyDescent="0.45">
      <c r="A143" s="46">
        <v>18</v>
      </c>
      <c r="B143" s="30">
        <v>3.3333333333333335</v>
      </c>
      <c r="C143" s="6">
        <v>2</v>
      </c>
      <c r="J143" s="45"/>
    </row>
    <row r="144" spans="1:10" x14ac:dyDescent="0.45">
      <c r="A144" s="46">
        <v>19</v>
      </c>
      <c r="B144" s="56">
        <v>4</v>
      </c>
      <c r="C144" s="8">
        <v>2</v>
      </c>
      <c r="J144" s="45"/>
    </row>
    <row r="145" spans="1:10" x14ac:dyDescent="0.45">
      <c r="A145" s="46">
        <v>20</v>
      </c>
      <c r="B145" s="30">
        <v>3.3333333333333335</v>
      </c>
      <c r="C145" s="16">
        <v>1</v>
      </c>
      <c r="J145" s="45"/>
    </row>
    <row r="146" spans="1:10" ht="14.65" thickBot="1" x14ac:dyDescent="0.5">
      <c r="A146" s="52" t="s">
        <v>48</v>
      </c>
      <c r="B146" s="57">
        <v>3.05</v>
      </c>
      <c r="C146" s="55">
        <f>AVERAGE(C126:C145)</f>
        <v>2.2000000000000002</v>
      </c>
      <c r="D146" s="50"/>
      <c r="E146" s="50"/>
      <c r="F146" s="50"/>
      <c r="G146" s="50"/>
      <c r="H146" s="50"/>
      <c r="I146" s="50"/>
      <c r="J146" s="51"/>
    </row>
    <row r="147" spans="1:10" ht="14.65" thickBot="1" x14ac:dyDescent="0.5"/>
    <row r="148" spans="1:10" x14ac:dyDescent="0.45">
      <c r="A148" s="80" t="s">
        <v>56</v>
      </c>
      <c r="B148" s="81"/>
      <c r="C148" s="81"/>
      <c r="D148" s="81"/>
      <c r="E148" s="81"/>
      <c r="F148" s="81"/>
      <c r="G148" s="81"/>
      <c r="H148" s="81"/>
      <c r="I148" s="81"/>
      <c r="J148" s="82"/>
    </row>
    <row r="149" spans="1:10" x14ac:dyDescent="0.45">
      <c r="A149" s="83"/>
      <c r="B149" s="84"/>
      <c r="C149" s="84"/>
      <c r="D149" s="84"/>
      <c r="E149" s="84"/>
      <c r="F149" s="84"/>
      <c r="G149" s="84"/>
      <c r="H149" s="84"/>
      <c r="I149" s="84"/>
      <c r="J149" s="85"/>
    </row>
    <row r="150" spans="1:10" x14ac:dyDescent="0.45">
      <c r="A150" s="44"/>
      <c r="J150" s="45"/>
    </row>
    <row r="151" spans="1:10" x14ac:dyDescent="0.45">
      <c r="A151" s="61" t="s">
        <v>0</v>
      </c>
      <c r="B151" s="20" t="s">
        <v>24</v>
      </c>
      <c r="C151" s="11" t="s">
        <v>3</v>
      </c>
      <c r="J151" s="45"/>
    </row>
    <row r="152" spans="1:10" x14ac:dyDescent="0.45">
      <c r="A152" s="62">
        <v>1</v>
      </c>
      <c r="B152" s="21">
        <v>2</v>
      </c>
      <c r="C152" s="14">
        <v>1</v>
      </c>
      <c r="J152" s="45"/>
    </row>
    <row r="153" spans="1:10" x14ac:dyDescent="0.45">
      <c r="A153" s="63">
        <v>2</v>
      </c>
      <c r="B153" s="22">
        <v>3</v>
      </c>
      <c r="C153" s="14">
        <v>0.66666666666666663</v>
      </c>
      <c r="J153" s="45"/>
    </row>
    <row r="154" spans="1:10" x14ac:dyDescent="0.45">
      <c r="A154" s="62">
        <v>3</v>
      </c>
      <c r="B154" s="21">
        <v>2</v>
      </c>
      <c r="C154" s="14">
        <v>0.75</v>
      </c>
      <c r="J154" s="45"/>
    </row>
    <row r="155" spans="1:10" x14ac:dyDescent="0.45">
      <c r="A155" s="63">
        <v>4</v>
      </c>
      <c r="B155" s="22">
        <v>3</v>
      </c>
      <c r="C155" s="14">
        <v>1</v>
      </c>
      <c r="J155" s="45"/>
    </row>
    <row r="156" spans="1:10" x14ac:dyDescent="0.45">
      <c r="A156" s="62">
        <v>5</v>
      </c>
      <c r="B156" s="21">
        <v>3</v>
      </c>
      <c r="C156" s="14">
        <v>1</v>
      </c>
      <c r="J156" s="45"/>
    </row>
    <row r="157" spans="1:10" x14ac:dyDescent="0.45">
      <c r="A157" s="63">
        <v>6</v>
      </c>
      <c r="B157" s="22">
        <v>1</v>
      </c>
      <c r="C157" s="14">
        <v>1</v>
      </c>
      <c r="J157" s="45"/>
    </row>
    <row r="158" spans="1:10" x14ac:dyDescent="0.45">
      <c r="A158" s="62">
        <v>7</v>
      </c>
      <c r="B158" s="21">
        <v>1</v>
      </c>
      <c r="C158" s="14">
        <v>1</v>
      </c>
      <c r="J158" s="45"/>
    </row>
    <row r="159" spans="1:10" x14ac:dyDescent="0.45">
      <c r="A159" s="63">
        <v>8</v>
      </c>
      <c r="B159" s="22">
        <v>2</v>
      </c>
      <c r="C159" s="14">
        <v>0.5</v>
      </c>
      <c r="J159" s="45"/>
    </row>
    <row r="160" spans="1:10" x14ac:dyDescent="0.45">
      <c r="A160" s="62">
        <v>9</v>
      </c>
      <c r="B160" s="21">
        <v>2</v>
      </c>
      <c r="C160" s="14">
        <v>1</v>
      </c>
      <c r="J160" s="45"/>
    </row>
    <row r="161" spans="1:10" x14ac:dyDescent="0.45">
      <c r="A161" s="63">
        <v>10</v>
      </c>
      <c r="B161" s="22">
        <v>3</v>
      </c>
      <c r="C161" s="14">
        <v>1</v>
      </c>
      <c r="J161" s="45"/>
    </row>
    <row r="162" spans="1:10" x14ac:dyDescent="0.45">
      <c r="A162" s="62">
        <v>11</v>
      </c>
      <c r="B162" s="21">
        <v>2</v>
      </c>
      <c r="C162" s="14">
        <v>1</v>
      </c>
      <c r="J162" s="45"/>
    </row>
    <row r="163" spans="1:10" x14ac:dyDescent="0.45">
      <c r="A163" s="63">
        <v>12</v>
      </c>
      <c r="B163" s="22">
        <v>2</v>
      </c>
      <c r="C163" s="14">
        <v>1</v>
      </c>
      <c r="J163" s="45"/>
    </row>
    <row r="164" spans="1:10" x14ac:dyDescent="0.45">
      <c r="A164" s="62">
        <v>13</v>
      </c>
      <c r="B164" s="21">
        <v>5</v>
      </c>
      <c r="C164" s="14">
        <v>1</v>
      </c>
      <c r="J164" s="45"/>
    </row>
    <row r="165" spans="1:10" x14ac:dyDescent="0.45">
      <c r="A165" s="63">
        <v>14</v>
      </c>
      <c r="B165" s="22">
        <v>2</v>
      </c>
      <c r="C165" s="14">
        <v>1</v>
      </c>
      <c r="J165" s="45"/>
    </row>
    <row r="166" spans="1:10" x14ac:dyDescent="0.45">
      <c r="A166" s="62">
        <v>15</v>
      </c>
      <c r="B166" s="21">
        <v>2</v>
      </c>
      <c r="C166" s="14">
        <v>1</v>
      </c>
      <c r="J166" s="45"/>
    </row>
    <row r="167" spans="1:10" x14ac:dyDescent="0.45">
      <c r="A167" s="63">
        <v>16</v>
      </c>
      <c r="B167" s="22">
        <v>2</v>
      </c>
      <c r="C167" s="14">
        <v>1</v>
      </c>
      <c r="J167" s="45"/>
    </row>
    <row r="168" spans="1:10" x14ac:dyDescent="0.45">
      <c r="A168" s="62">
        <v>17</v>
      </c>
      <c r="B168" s="21">
        <v>2</v>
      </c>
      <c r="C168" s="14">
        <v>0.66666666666666663</v>
      </c>
      <c r="D168" s="73" t="s">
        <v>51</v>
      </c>
      <c r="E168" s="48">
        <f>CORREL(B152:B171,C152:C171)</f>
        <v>0.19729755995228776</v>
      </c>
      <c r="J168" s="45"/>
    </row>
    <row r="169" spans="1:10" x14ac:dyDescent="0.45">
      <c r="A169" s="63">
        <v>18</v>
      </c>
      <c r="B169" s="22">
        <v>2</v>
      </c>
      <c r="C169" s="14">
        <v>1</v>
      </c>
      <c r="J169" s="45"/>
    </row>
    <row r="170" spans="1:10" x14ac:dyDescent="0.45">
      <c r="A170" s="62">
        <v>19</v>
      </c>
      <c r="B170" s="21">
        <v>2</v>
      </c>
      <c r="C170" s="14">
        <v>0.66666666666666663</v>
      </c>
      <c r="J170" s="45"/>
    </row>
    <row r="171" spans="1:10" x14ac:dyDescent="0.45">
      <c r="A171" s="64">
        <v>20</v>
      </c>
      <c r="B171" s="23">
        <v>1</v>
      </c>
      <c r="C171" s="14">
        <v>0.5</v>
      </c>
      <c r="J171" s="45"/>
    </row>
    <row r="172" spans="1:10" x14ac:dyDescent="0.45">
      <c r="A172" s="65" t="s">
        <v>49</v>
      </c>
      <c r="B172" s="38">
        <f>AVERAGE(B152:B171)</f>
        <v>2.2000000000000002</v>
      </c>
      <c r="C172" s="7">
        <v>0.88749999999999996</v>
      </c>
      <c r="J172" s="45"/>
    </row>
    <row r="173" spans="1:10" x14ac:dyDescent="0.45">
      <c r="A173" s="44"/>
      <c r="J173" s="45"/>
    </row>
    <row r="174" spans="1:10" x14ac:dyDescent="0.45">
      <c r="A174" s="44"/>
      <c r="J174" s="45"/>
    </row>
    <row r="175" spans="1:10" x14ac:dyDescent="0.45">
      <c r="A175" s="61" t="s">
        <v>0</v>
      </c>
      <c r="B175" s="20" t="s">
        <v>24</v>
      </c>
      <c r="C175" s="10" t="s">
        <v>6</v>
      </c>
      <c r="J175" s="45"/>
    </row>
    <row r="176" spans="1:10" x14ac:dyDescent="0.45">
      <c r="A176" s="62">
        <v>1</v>
      </c>
      <c r="B176" s="21">
        <v>2</v>
      </c>
      <c r="C176" s="14">
        <v>1</v>
      </c>
      <c r="J176" s="45"/>
    </row>
    <row r="177" spans="1:10" x14ac:dyDescent="0.45">
      <c r="A177" s="63">
        <v>2</v>
      </c>
      <c r="B177" s="22">
        <v>3</v>
      </c>
      <c r="C177" s="14">
        <v>0.63636363636363635</v>
      </c>
      <c r="J177" s="45"/>
    </row>
    <row r="178" spans="1:10" x14ac:dyDescent="0.45">
      <c r="A178" s="62">
        <v>3</v>
      </c>
      <c r="B178" s="21">
        <v>2</v>
      </c>
      <c r="C178" s="14">
        <v>0.75</v>
      </c>
      <c r="J178" s="45"/>
    </row>
    <row r="179" spans="1:10" x14ac:dyDescent="0.45">
      <c r="A179" s="63">
        <v>4</v>
      </c>
      <c r="B179" s="22">
        <v>3</v>
      </c>
      <c r="C179" s="14">
        <v>0.8571428571428571</v>
      </c>
      <c r="J179" s="45"/>
    </row>
    <row r="180" spans="1:10" x14ac:dyDescent="0.45">
      <c r="A180" s="62">
        <v>5</v>
      </c>
      <c r="B180" s="21">
        <v>3</v>
      </c>
      <c r="C180" s="14">
        <v>1</v>
      </c>
      <c r="J180" s="45"/>
    </row>
    <row r="181" spans="1:10" x14ac:dyDescent="0.45">
      <c r="A181" s="63">
        <v>6</v>
      </c>
      <c r="B181" s="22">
        <v>1</v>
      </c>
      <c r="C181" s="14">
        <v>1</v>
      </c>
      <c r="J181" s="45"/>
    </row>
    <row r="182" spans="1:10" x14ac:dyDescent="0.45">
      <c r="A182" s="62">
        <v>7</v>
      </c>
      <c r="B182" s="21">
        <v>1</v>
      </c>
      <c r="C182" s="14">
        <v>1</v>
      </c>
      <c r="J182" s="45"/>
    </row>
    <row r="183" spans="1:10" x14ac:dyDescent="0.45">
      <c r="A183" s="63">
        <v>8</v>
      </c>
      <c r="B183" s="22">
        <v>2</v>
      </c>
      <c r="C183" s="14">
        <v>1</v>
      </c>
      <c r="J183" s="45"/>
    </row>
    <row r="184" spans="1:10" x14ac:dyDescent="0.45">
      <c r="A184" s="62">
        <v>9</v>
      </c>
      <c r="B184" s="21">
        <v>2</v>
      </c>
      <c r="C184" s="14">
        <v>0.8571428571428571</v>
      </c>
      <c r="J184" s="45"/>
    </row>
    <row r="185" spans="1:10" x14ac:dyDescent="0.45">
      <c r="A185" s="63">
        <v>10</v>
      </c>
      <c r="B185" s="22">
        <v>3</v>
      </c>
      <c r="C185" s="14">
        <v>1</v>
      </c>
      <c r="J185" s="45"/>
    </row>
    <row r="186" spans="1:10" x14ac:dyDescent="0.45">
      <c r="A186" s="62">
        <v>11</v>
      </c>
      <c r="B186" s="21">
        <v>2</v>
      </c>
      <c r="C186" s="14">
        <v>1</v>
      </c>
      <c r="J186" s="45"/>
    </row>
    <row r="187" spans="1:10" x14ac:dyDescent="0.45">
      <c r="A187" s="63">
        <v>12</v>
      </c>
      <c r="B187" s="22">
        <v>2</v>
      </c>
      <c r="C187" s="14">
        <v>1</v>
      </c>
      <c r="J187" s="45"/>
    </row>
    <row r="188" spans="1:10" x14ac:dyDescent="0.45">
      <c r="A188" s="62">
        <v>13</v>
      </c>
      <c r="B188" s="21">
        <v>5</v>
      </c>
      <c r="C188" s="14">
        <v>0.7142857142857143</v>
      </c>
      <c r="J188" s="45"/>
    </row>
    <row r="189" spans="1:10" x14ac:dyDescent="0.45">
      <c r="A189" s="63">
        <v>14</v>
      </c>
      <c r="B189" s="22">
        <v>2</v>
      </c>
      <c r="C189" s="14">
        <v>1</v>
      </c>
      <c r="J189" s="45"/>
    </row>
    <row r="190" spans="1:10" x14ac:dyDescent="0.45">
      <c r="A190" s="62">
        <v>15</v>
      </c>
      <c r="B190" s="21">
        <v>2</v>
      </c>
      <c r="C190" s="14">
        <v>0.55555555555555558</v>
      </c>
      <c r="J190" s="45"/>
    </row>
    <row r="191" spans="1:10" x14ac:dyDescent="0.45">
      <c r="A191" s="63">
        <v>16</v>
      </c>
      <c r="B191" s="22">
        <v>2</v>
      </c>
      <c r="C191" s="14">
        <v>0.66666666666666663</v>
      </c>
      <c r="D191" s="47" t="s">
        <v>51</v>
      </c>
      <c r="E191">
        <f>CORREL(B176:B195,C176:C195)</f>
        <v>-9.2752677778981898E-2</v>
      </c>
      <c r="J191" s="45"/>
    </row>
    <row r="192" spans="1:10" x14ac:dyDescent="0.45">
      <c r="A192" s="62">
        <v>17</v>
      </c>
      <c r="B192" s="21">
        <v>2</v>
      </c>
      <c r="C192" s="14">
        <v>0.75</v>
      </c>
      <c r="J192" s="45"/>
    </row>
    <row r="193" spans="1:10" x14ac:dyDescent="0.45">
      <c r="A193" s="63">
        <v>18</v>
      </c>
      <c r="B193" s="22">
        <v>2</v>
      </c>
      <c r="C193" s="14">
        <v>1</v>
      </c>
      <c r="J193" s="45"/>
    </row>
    <row r="194" spans="1:10" x14ac:dyDescent="0.45">
      <c r="A194" s="62">
        <v>19</v>
      </c>
      <c r="B194" s="21">
        <v>2</v>
      </c>
      <c r="C194" s="14">
        <v>0.75</v>
      </c>
      <c r="J194" s="45"/>
    </row>
    <row r="195" spans="1:10" x14ac:dyDescent="0.45">
      <c r="A195" s="64">
        <v>20</v>
      </c>
      <c r="B195" s="23">
        <v>1</v>
      </c>
      <c r="C195" s="24">
        <v>0.5</v>
      </c>
      <c r="J195" s="45"/>
    </row>
    <row r="196" spans="1:10" ht="14.65" thickBot="1" x14ac:dyDescent="0.5">
      <c r="A196" s="66" t="s">
        <v>49</v>
      </c>
      <c r="B196" s="67">
        <f>AVERAGE(B176:B195)</f>
        <v>2.2000000000000002</v>
      </c>
      <c r="C196" s="68">
        <v>0.85185786435786426</v>
      </c>
      <c r="D196" s="50"/>
      <c r="E196" s="50"/>
      <c r="F196" s="50"/>
      <c r="G196" s="50"/>
      <c r="H196" s="50"/>
      <c r="I196" s="50"/>
      <c r="J196" s="51"/>
    </row>
    <row r="197" spans="1:10" ht="14.65" thickBot="1" x14ac:dyDescent="0.5"/>
    <row r="198" spans="1:10" x14ac:dyDescent="0.45">
      <c r="A198" s="80" t="s">
        <v>57</v>
      </c>
      <c r="B198" s="81"/>
      <c r="C198" s="81"/>
      <c r="D198" s="81"/>
      <c r="E198" s="81"/>
      <c r="F198" s="81"/>
      <c r="G198" s="81"/>
      <c r="H198" s="81"/>
      <c r="I198" s="81"/>
      <c r="J198" s="82"/>
    </row>
    <row r="199" spans="1:10" x14ac:dyDescent="0.45">
      <c r="A199" s="83"/>
      <c r="B199" s="84"/>
      <c r="C199" s="84"/>
      <c r="D199" s="84"/>
      <c r="E199" s="84"/>
      <c r="F199" s="84"/>
      <c r="G199" s="84"/>
      <c r="H199" s="84"/>
      <c r="I199" s="84"/>
      <c r="J199" s="85"/>
    </row>
    <row r="200" spans="1:10" x14ac:dyDescent="0.45">
      <c r="A200" s="44"/>
      <c r="J200" s="45"/>
    </row>
    <row r="201" spans="1:10" x14ac:dyDescent="0.45">
      <c r="A201" s="61" t="s">
        <v>0</v>
      </c>
      <c r="B201" s="20" t="s">
        <v>24</v>
      </c>
      <c r="C201" s="11" t="s">
        <v>1</v>
      </c>
      <c r="J201" s="45"/>
    </row>
    <row r="202" spans="1:10" x14ac:dyDescent="0.45">
      <c r="A202" s="62">
        <v>1</v>
      </c>
      <c r="B202" s="21">
        <v>2</v>
      </c>
      <c r="C202" s="6">
        <v>4</v>
      </c>
      <c r="J202" s="45"/>
    </row>
    <row r="203" spans="1:10" x14ac:dyDescent="0.45">
      <c r="A203" s="63">
        <v>2</v>
      </c>
      <c r="B203" s="22">
        <v>3</v>
      </c>
      <c r="C203" s="6">
        <v>3</v>
      </c>
      <c r="J203" s="45"/>
    </row>
    <row r="204" spans="1:10" x14ac:dyDescent="0.45">
      <c r="A204" s="62">
        <v>3</v>
      </c>
      <c r="B204" s="21">
        <v>2</v>
      </c>
      <c r="C204" s="6">
        <v>4</v>
      </c>
      <c r="J204" s="45"/>
    </row>
    <row r="205" spans="1:10" x14ac:dyDescent="0.45">
      <c r="A205" s="63">
        <v>4</v>
      </c>
      <c r="B205" s="22">
        <v>3</v>
      </c>
      <c r="C205" s="6">
        <v>5</v>
      </c>
      <c r="J205" s="45"/>
    </row>
    <row r="206" spans="1:10" x14ac:dyDescent="0.45">
      <c r="A206" s="62">
        <v>5</v>
      </c>
      <c r="B206" s="21">
        <v>3</v>
      </c>
      <c r="C206" s="6">
        <v>2</v>
      </c>
      <c r="J206" s="45"/>
    </row>
    <row r="207" spans="1:10" x14ac:dyDescent="0.45">
      <c r="A207" s="63">
        <v>6</v>
      </c>
      <c r="B207" s="22">
        <v>1</v>
      </c>
      <c r="C207" s="6">
        <v>3</v>
      </c>
      <c r="J207" s="45"/>
    </row>
    <row r="208" spans="1:10" x14ac:dyDescent="0.45">
      <c r="A208" s="62">
        <v>7</v>
      </c>
      <c r="B208" s="21">
        <v>1</v>
      </c>
      <c r="C208" s="6">
        <v>1</v>
      </c>
      <c r="J208" s="45"/>
    </row>
    <row r="209" spans="1:10" x14ac:dyDescent="0.45">
      <c r="A209" s="63">
        <v>8</v>
      </c>
      <c r="B209" s="22">
        <v>2</v>
      </c>
      <c r="C209" s="6">
        <v>2</v>
      </c>
      <c r="J209" s="45"/>
    </row>
    <row r="210" spans="1:10" x14ac:dyDescent="0.45">
      <c r="A210" s="62">
        <v>9</v>
      </c>
      <c r="B210" s="21">
        <v>2</v>
      </c>
      <c r="C210" s="6">
        <v>6</v>
      </c>
      <c r="J210" s="45"/>
    </row>
    <row r="211" spans="1:10" x14ac:dyDescent="0.45">
      <c r="A211" s="63">
        <v>10</v>
      </c>
      <c r="B211" s="22">
        <v>3</v>
      </c>
      <c r="C211" s="6">
        <v>3</v>
      </c>
      <c r="J211" s="45"/>
    </row>
    <row r="212" spans="1:10" x14ac:dyDescent="0.45">
      <c r="A212" s="62">
        <v>11</v>
      </c>
      <c r="B212" s="21">
        <v>2</v>
      </c>
      <c r="C212" s="6">
        <v>1</v>
      </c>
      <c r="J212" s="45"/>
    </row>
    <row r="213" spans="1:10" x14ac:dyDescent="0.45">
      <c r="A213" s="63">
        <v>12</v>
      </c>
      <c r="B213" s="22">
        <v>2</v>
      </c>
      <c r="C213" s="6">
        <v>1</v>
      </c>
      <c r="J213" s="45"/>
    </row>
    <row r="214" spans="1:10" x14ac:dyDescent="0.45">
      <c r="A214" s="62">
        <v>13</v>
      </c>
      <c r="B214" s="21">
        <v>5</v>
      </c>
      <c r="C214" s="6">
        <v>4</v>
      </c>
      <c r="J214" s="45"/>
    </row>
    <row r="215" spans="1:10" x14ac:dyDescent="0.45">
      <c r="A215" s="63">
        <v>14</v>
      </c>
      <c r="B215" s="22">
        <v>2</v>
      </c>
      <c r="C215" s="6">
        <v>2</v>
      </c>
      <c r="J215" s="45"/>
    </row>
    <row r="216" spans="1:10" x14ac:dyDescent="0.45">
      <c r="A216" s="62">
        <v>15</v>
      </c>
      <c r="B216" s="21">
        <v>2</v>
      </c>
      <c r="C216" s="6">
        <v>1</v>
      </c>
      <c r="J216" s="45"/>
    </row>
    <row r="217" spans="1:10" x14ac:dyDescent="0.45">
      <c r="A217" s="63">
        <v>16</v>
      </c>
      <c r="B217" s="22">
        <v>2</v>
      </c>
      <c r="C217" s="6">
        <v>5</v>
      </c>
      <c r="D217" s="47" t="s">
        <v>51</v>
      </c>
      <c r="E217" s="48">
        <f>CORREL(B202:B221,C202:C221)</f>
        <v>0.30612328778498848</v>
      </c>
      <c r="J217" s="45"/>
    </row>
    <row r="218" spans="1:10" x14ac:dyDescent="0.45">
      <c r="A218" s="62">
        <v>17</v>
      </c>
      <c r="B218" s="21">
        <v>2</v>
      </c>
      <c r="C218" s="6">
        <v>3</v>
      </c>
      <c r="J218" s="45"/>
    </row>
    <row r="219" spans="1:10" x14ac:dyDescent="0.45">
      <c r="A219" s="63">
        <v>18</v>
      </c>
      <c r="B219" s="22">
        <v>2</v>
      </c>
      <c r="C219" s="6">
        <v>2</v>
      </c>
      <c r="J219" s="45"/>
    </row>
    <row r="220" spans="1:10" x14ac:dyDescent="0.45">
      <c r="A220" s="62">
        <v>19</v>
      </c>
      <c r="B220" s="21">
        <v>2</v>
      </c>
      <c r="C220" s="6">
        <v>3</v>
      </c>
      <c r="J220" s="45"/>
    </row>
    <row r="221" spans="1:10" x14ac:dyDescent="0.45">
      <c r="A221" s="64">
        <v>20</v>
      </c>
      <c r="B221" s="23">
        <v>1</v>
      </c>
      <c r="C221" s="6">
        <v>2</v>
      </c>
      <c r="J221" s="45"/>
    </row>
    <row r="222" spans="1:10" x14ac:dyDescent="0.45">
      <c r="A222" s="65" t="s">
        <v>49</v>
      </c>
      <c r="B222" s="38">
        <f>AVERAGE(B202:B221)</f>
        <v>2.2000000000000002</v>
      </c>
      <c r="C222" s="7">
        <f>AVERAGE(C202:C221)</f>
        <v>2.85</v>
      </c>
      <c r="J222" s="45"/>
    </row>
    <row r="223" spans="1:10" x14ac:dyDescent="0.45">
      <c r="A223" s="44"/>
      <c r="J223" s="45"/>
    </row>
    <row r="224" spans="1:10" x14ac:dyDescent="0.45">
      <c r="A224" s="44"/>
      <c r="J224" s="45"/>
    </row>
    <row r="225" spans="1:10" x14ac:dyDescent="0.45">
      <c r="A225" s="46" t="s">
        <v>0</v>
      </c>
      <c r="B225" s="59" t="s">
        <v>24</v>
      </c>
      <c r="C225" s="7" t="s">
        <v>4</v>
      </c>
      <c r="J225" s="45"/>
    </row>
    <row r="226" spans="1:10" x14ac:dyDescent="0.45">
      <c r="A226" s="62">
        <v>1</v>
      </c>
      <c r="B226" s="21">
        <v>2</v>
      </c>
      <c r="C226" s="8">
        <v>7</v>
      </c>
      <c r="J226" s="45"/>
    </row>
    <row r="227" spans="1:10" x14ac:dyDescent="0.45">
      <c r="A227" s="63">
        <v>2</v>
      </c>
      <c r="B227" s="22">
        <v>3</v>
      </c>
      <c r="C227" s="6">
        <v>11</v>
      </c>
      <c r="J227" s="45"/>
    </row>
    <row r="228" spans="1:10" x14ac:dyDescent="0.45">
      <c r="A228" s="62">
        <v>3</v>
      </c>
      <c r="B228" s="21">
        <v>2</v>
      </c>
      <c r="C228" s="8">
        <v>8</v>
      </c>
      <c r="J228" s="45"/>
    </row>
    <row r="229" spans="1:10" x14ac:dyDescent="0.45">
      <c r="A229" s="63">
        <v>4</v>
      </c>
      <c r="B229" s="22">
        <v>3</v>
      </c>
      <c r="C229" s="6">
        <v>7</v>
      </c>
      <c r="J229" s="45"/>
    </row>
    <row r="230" spans="1:10" x14ac:dyDescent="0.45">
      <c r="A230" s="62">
        <v>5</v>
      </c>
      <c r="B230" s="21">
        <v>3</v>
      </c>
      <c r="C230" s="8">
        <v>7</v>
      </c>
      <c r="J230" s="45"/>
    </row>
    <row r="231" spans="1:10" x14ac:dyDescent="0.45">
      <c r="A231" s="63">
        <v>6</v>
      </c>
      <c r="B231" s="22">
        <v>1</v>
      </c>
      <c r="C231" s="6">
        <v>6</v>
      </c>
      <c r="J231" s="45"/>
    </row>
    <row r="232" spans="1:10" x14ac:dyDescent="0.45">
      <c r="A232" s="62">
        <v>7</v>
      </c>
      <c r="B232" s="21">
        <v>1</v>
      </c>
      <c r="C232" s="8">
        <v>5</v>
      </c>
      <c r="J232" s="45"/>
    </row>
    <row r="233" spans="1:10" x14ac:dyDescent="0.45">
      <c r="A233" s="63">
        <v>8</v>
      </c>
      <c r="B233" s="22">
        <v>2</v>
      </c>
      <c r="C233" s="6">
        <v>7</v>
      </c>
      <c r="J233" s="45"/>
    </row>
    <row r="234" spans="1:10" x14ac:dyDescent="0.45">
      <c r="A234" s="62">
        <v>9</v>
      </c>
      <c r="B234" s="21">
        <v>2</v>
      </c>
      <c r="C234" s="8">
        <v>7</v>
      </c>
      <c r="J234" s="45"/>
    </row>
    <row r="235" spans="1:10" x14ac:dyDescent="0.45">
      <c r="A235" s="63">
        <v>10</v>
      </c>
      <c r="B235" s="22">
        <v>3</v>
      </c>
      <c r="C235" s="6">
        <v>3</v>
      </c>
      <c r="J235" s="45"/>
    </row>
    <row r="236" spans="1:10" x14ac:dyDescent="0.45">
      <c r="A236" s="62">
        <v>11</v>
      </c>
      <c r="B236" s="21">
        <v>2</v>
      </c>
      <c r="C236" s="8">
        <v>7</v>
      </c>
      <c r="J236" s="45"/>
    </row>
    <row r="237" spans="1:10" x14ac:dyDescent="0.45">
      <c r="A237" s="63">
        <v>12</v>
      </c>
      <c r="B237" s="22">
        <v>2</v>
      </c>
      <c r="C237" s="6">
        <v>2</v>
      </c>
      <c r="J237" s="45"/>
    </row>
    <row r="238" spans="1:10" x14ac:dyDescent="0.45">
      <c r="A238" s="62">
        <v>13</v>
      </c>
      <c r="B238" s="21">
        <v>5</v>
      </c>
      <c r="C238" s="8">
        <v>7</v>
      </c>
      <c r="J238" s="45"/>
    </row>
    <row r="239" spans="1:10" x14ac:dyDescent="0.45">
      <c r="A239" s="63">
        <v>14</v>
      </c>
      <c r="B239" s="22">
        <v>2</v>
      </c>
      <c r="C239" s="6">
        <v>1</v>
      </c>
      <c r="J239" s="45"/>
    </row>
    <row r="240" spans="1:10" x14ac:dyDescent="0.45">
      <c r="A240" s="62">
        <v>15</v>
      </c>
      <c r="B240" s="21">
        <v>2</v>
      </c>
      <c r="C240" s="8">
        <v>9</v>
      </c>
      <c r="J240" s="45"/>
    </row>
    <row r="241" spans="1:10" x14ac:dyDescent="0.45">
      <c r="A241" s="63">
        <v>16</v>
      </c>
      <c r="B241" s="22">
        <v>2</v>
      </c>
      <c r="C241" s="6">
        <v>9</v>
      </c>
      <c r="D241" s="47" t="s">
        <v>51</v>
      </c>
      <c r="E241" s="48">
        <f>CORREL(B226:B245,C226:C245)</f>
        <v>-1.7329825361514405E-2</v>
      </c>
      <c r="J241" s="45"/>
    </row>
    <row r="242" spans="1:10" x14ac:dyDescent="0.45">
      <c r="A242" s="62">
        <v>17</v>
      </c>
      <c r="B242" s="21">
        <v>2</v>
      </c>
      <c r="C242" s="8">
        <v>4</v>
      </c>
      <c r="J242" s="45"/>
    </row>
    <row r="243" spans="1:10" x14ac:dyDescent="0.45">
      <c r="A243" s="63">
        <v>18</v>
      </c>
      <c r="B243" s="22">
        <v>2</v>
      </c>
      <c r="C243" s="6">
        <v>7</v>
      </c>
      <c r="J243" s="45"/>
    </row>
    <row r="244" spans="1:10" x14ac:dyDescent="0.45">
      <c r="A244" s="62">
        <v>19</v>
      </c>
      <c r="B244" s="21">
        <v>2</v>
      </c>
      <c r="C244" s="8">
        <v>8</v>
      </c>
      <c r="J244" s="45"/>
    </row>
    <row r="245" spans="1:10" x14ac:dyDescent="0.45">
      <c r="A245" s="64">
        <v>20</v>
      </c>
      <c r="B245" s="23">
        <v>1</v>
      </c>
      <c r="C245" s="16">
        <v>12</v>
      </c>
      <c r="J245" s="45"/>
    </row>
    <row r="246" spans="1:10" x14ac:dyDescent="0.45">
      <c r="A246" s="69" t="s">
        <v>49</v>
      </c>
      <c r="B246" s="60">
        <f>AVERAGE(B226:B245)</f>
        <v>2.2000000000000002</v>
      </c>
      <c r="C246" s="57">
        <f>AVERAGE(C226:C245)</f>
        <v>6.7</v>
      </c>
      <c r="J246" s="45"/>
    </row>
    <row r="247" spans="1:10" x14ac:dyDescent="0.45">
      <c r="A247" s="44"/>
      <c r="J247" s="45"/>
    </row>
    <row r="248" spans="1:10" x14ac:dyDescent="0.45">
      <c r="A248" s="44"/>
      <c r="J248" s="45"/>
    </row>
    <row r="249" spans="1:10" x14ac:dyDescent="0.45">
      <c r="A249" s="46" t="s">
        <v>0</v>
      </c>
      <c r="B249" s="59" t="s">
        <v>24</v>
      </c>
      <c r="C249" s="7" t="s">
        <v>55</v>
      </c>
      <c r="J249" s="45"/>
    </row>
    <row r="250" spans="1:10" x14ac:dyDescent="0.45">
      <c r="A250" s="62">
        <v>5</v>
      </c>
      <c r="B250" s="21">
        <v>3</v>
      </c>
      <c r="C250" s="8">
        <v>1</v>
      </c>
      <c r="J250" s="45"/>
    </row>
    <row r="251" spans="1:10" x14ac:dyDescent="0.45">
      <c r="A251" s="63">
        <v>6</v>
      </c>
      <c r="B251" s="22">
        <v>1</v>
      </c>
      <c r="C251" s="6">
        <v>2</v>
      </c>
      <c r="J251" s="45"/>
    </row>
    <row r="252" spans="1:10" x14ac:dyDescent="0.45">
      <c r="A252" s="63">
        <v>10</v>
      </c>
      <c r="B252" s="22">
        <v>3</v>
      </c>
      <c r="C252" s="6">
        <v>2</v>
      </c>
      <c r="J252" s="45"/>
    </row>
    <row r="253" spans="1:10" x14ac:dyDescent="0.45">
      <c r="A253" s="62">
        <v>13</v>
      </c>
      <c r="B253" s="21">
        <v>5</v>
      </c>
      <c r="C253" s="8">
        <v>4</v>
      </c>
      <c r="J253" s="45"/>
    </row>
    <row r="254" spans="1:10" x14ac:dyDescent="0.45">
      <c r="A254" s="62">
        <v>15</v>
      </c>
      <c r="B254" s="21">
        <v>2</v>
      </c>
      <c r="C254" s="8">
        <v>4</v>
      </c>
      <c r="J254" s="45"/>
    </row>
    <row r="255" spans="1:10" x14ac:dyDescent="0.45">
      <c r="A255" s="63">
        <v>16</v>
      </c>
      <c r="B255" s="22">
        <v>2</v>
      </c>
      <c r="C255" s="6">
        <v>1</v>
      </c>
      <c r="J255" s="45"/>
    </row>
    <row r="256" spans="1:10" x14ac:dyDescent="0.45">
      <c r="A256" s="62">
        <v>17</v>
      </c>
      <c r="B256" s="21">
        <v>2</v>
      </c>
      <c r="C256" s="8">
        <v>1</v>
      </c>
      <c r="J256" s="45"/>
    </row>
    <row r="257" spans="1:10" ht="14.65" thickBot="1" x14ac:dyDescent="0.5">
      <c r="A257" s="70" t="s">
        <v>49</v>
      </c>
      <c r="B257" s="71">
        <f>AVERAGE(B250:B256)</f>
        <v>2.5714285714285716</v>
      </c>
      <c r="C257" s="72">
        <f>AVERAGE(C250:C256)</f>
        <v>2.1428571428571428</v>
      </c>
      <c r="D257" s="50"/>
      <c r="E257" s="74" t="s">
        <v>51</v>
      </c>
      <c r="F257" s="75">
        <f>CORREL(B250:B256,C250:C256)</f>
        <v>0.43122153515785933</v>
      </c>
      <c r="G257" s="50"/>
      <c r="H257" s="50"/>
      <c r="I257" s="50"/>
      <c r="J257" s="51"/>
    </row>
  </sheetData>
  <mergeCells count="4">
    <mergeCell ref="A1:J2"/>
    <mergeCell ref="A73:J74"/>
    <mergeCell ref="A148:J149"/>
    <mergeCell ref="A198:J199"/>
  </mergeCells>
  <conditionalFormatting sqref="B5:B24">
    <cfRule type="dataBar" priority="1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{18D5FC55-0D4C-47C4-B694-1AF52C0DDE11}</x14:id>
        </ext>
      </extLst>
    </cfRule>
  </conditionalFormatting>
  <conditionalFormatting sqref="B28:B47">
    <cfRule type="dataBar" priority="1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{6A8A15B3-1C90-4622-BF40-11BD7F848908}</x14:id>
        </ext>
      </extLst>
    </cfRule>
  </conditionalFormatting>
  <conditionalFormatting sqref="B51:B70">
    <cfRule type="dataBar" priority="1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{FEDFED00-BBB9-4DC3-BA5B-36108FC2E7AD}</x14:id>
        </ext>
      </extLst>
    </cfRule>
  </conditionalFormatting>
  <conditionalFormatting sqref="B77:B9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2:B12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6:B145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2:B17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6:B19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2:B22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26:B24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50:B256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7:C96">
    <cfRule type="dataBar" priority="1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{13C02DBA-658B-41B2-814C-B3652E3511D6}</x14:id>
        </ext>
      </extLst>
    </cfRule>
  </conditionalFormatting>
  <conditionalFormatting sqref="C102:C121">
    <cfRule type="dataBar" priority="1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{8F963CEE-5A7C-4058-B2EF-C8EEE93BFEE1}</x14:id>
        </ext>
      </extLst>
    </cfRule>
  </conditionalFormatting>
  <conditionalFormatting sqref="C126:C145">
    <cfRule type="dataBar" priority="1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{D129245E-2C96-4124-BE64-081CF2AD977C}</x14:id>
        </ext>
      </extLst>
    </cfRule>
  </conditionalFormatting>
  <conditionalFormatting sqref="C152:C171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{1DE87C2B-5440-4483-8D84-4F5CC685CC9B}</x14:id>
        </ext>
      </extLst>
    </cfRule>
  </conditionalFormatting>
  <conditionalFormatting sqref="C176:C19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{5AE308C5-472B-4796-840A-E682CE23909C}</x14:id>
        </ext>
      </extLst>
    </cfRule>
  </conditionalFormatting>
  <pageMargins left="0.7" right="0.7" top="0.75" bottom="0.75" header="0.3" footer="0.3"/>
  <drawing r:id="rId1"/>
  <tableParts count="3">
    <tablePart r:id="rId2"/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D5FC55-0D4C-47C4-B694-1AF52C0DDE1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B5:B24</xm:sqref>
        </x14:conditionalFormatting>
        <x14:conditionalFormatting xmlns:xm="http://schemas.microsoft.com/office/excel/2006/main">
          <x14:cfRule type="dataBar" id="{6A8A15B3-1C90-4622-BF40-11BD7F84890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B28:B47</xm:sqref>
        </x14:conditionalFormatting>
        <x14:conditionalFormatting xmlns:xm="http://schemas.microsoft.com/office/excel/2006/main">
          <x14:cfRule type="dataBar" id="{FEDFED00-BBB9-4DC3-BA5B-36108FC2E7A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B51:B70</xm:sqref>
        </x14:conditionalFormatting>
        <x14:conditionalFormatting xmlns:xm="http://schemas.microsoft.com/office/excel/2006/main">
          <x14:cfRule type="dataBar" id="{13C02DBA-658B-41B2-814C-B3652E3511D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C77:C96</xm:sqref>
        </x14:conditionalFormatting>
        <x14:conditionalFormatting xmlns:xm="http://schemas.microsoft.com/office/excel/2006/main">
          <x14:cfRule type="dataBar" id="{8F963CEE-5A7C-4058-B2EF-C8EEE93BFEE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C102:C121</xm:sqref>
        </x14:conditionalFormatting>
        <x14:conditionalFormatting xmlns:xm="http://schemas.microsoft.com/office/excel/2006/main">
          <x14:cfRule type="dataBar" id="{D129245E-2C96-4124-BE64-081CF2AD977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C126:C145</xm:sqref>
        </x14:conditionalFormatting>
        <x14:conditionalFormatting xmlns:xm="http://schemas.microsoft.com/office/excel/2006/main">
          <x14:cfRule type="dataBar" id="{1DE87C2B-5440-4483-8D84-4F5CC685CC9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C152:C171</xm:sqref>
        </x14:conditionalFormatting>
        <x14:conditionalFormatting xmlns:xm="http://schemas.microsoft.com/office/excel/2006/main">
          <x14:cfRule type="dataBar" id="{5AE308C5-472B-4796-840A-E682CE23909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C176:C195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D0E07-9B0E-4203-9088-F54D309D8DC1}">
  <dimension ref="B3:O46"/>
  <sheetViews>
    <sheetView workbookViewId="0">
      <selection activeCell="O20" sqref="O20"/>
    </sheetView>
  </sheetViews>
  <sheetFormatPr defaultRowHeight="14.25" x14ac:dyDescent="0.45"/>
  <cols>
    <col min="2" max="2" width="10.9296875" customWidth="1"/>
    <col min="3" max="3" width="18.46484375" bestFit="1" customWidth="1"/>
    <col min="4" max="4" width="18.46484375" customWidth="1"/>
    <col min="5" max="5" width="17.06640625" bestFit="1" customWidth="1"/>
    <col min="7" max="7" width="17.86328125" bestFit="1" customWidth="1"/>
  </cols>
  <sheetData>
    <row r="3" spans="2:15" x14ac:dyDescent="0.45">
      <c r="B3" s="86" t="s">
        <v>14</v>
      </c>
      <c r="C3" s="87"/>
      <c r="D3" s="87"/>
      <c r="E3" s="88"/>
      <c r="G3" s="27" t="s">
        <v>28</v>
      </c>
      <c r="N3" s="7"/>
      <c r="O3" s="7" t="s">
        <v>47</v>
      </c>
    </row>
    <row r="4" spans="2:15" x14ac:dyDescent="0.45">
      <c r="B4" s="10" t="s">
        <v>0</v>
      </c>
      <c r="C4" s="5" t="s">
        <v>44</v>
      </c>
      <c r="D4" s="34" t="s">
        <v>29</v>
      </c>
      <c r="E4" s="13" t="s">
        <v>47</v>
      </c>
      <c r="F4" s="9"/>
      <c r="G4" s="6" t="s">
        <v>27</v>
      </c>
      <c r="N4" s="8"/>
      <c r="O4" s="8">
        <v>21</v>
      </c>
    </row>
    <row r="5" spans="2:15" x14ac:dyDescent="0.45">
      <c r="B5" s="11">
        <v>1</v>
      </c>
      <c r="C5" s="6" t="str">
        <f>IF(Table10[[#This Row],[%]]&gt;=0.6, "YES", "NO")</f>
        <v>YES</v>
      </c>
      <c r="D5" s="14">
        <f>(COUNTIF(Table7[1], "YES"))/(COUNTA(Table7[1]))</f>
        <v>0.95454545454545459</v>
      </c>
      <c r="E5" s="22">
        <v>21</v>
      </c>
      <c r="F5" s="26"/>
      <c r="N5" s="6"/>
      <c r="O5" s="6">
        <v>20</v>
      </c>
    </row>
    <row r="6" spans="2:15" x14ac:dyDescent="0.45">
      <c r="B6" s="11">
        <v>2</v>
      </c>
      <c r="C6" s="6" t="str">
        <f>IF(Table10[[#This Row],[%]]&gt;=0.6, "YES", "NO")</f>
        <v>YES</v>
      </c>
      <c r="D6" s="14">
        <f>(COUNTIF(Table7[2], "YES"))/(COUNTA(Table7[2]))</f>
        <v>0.90909090909090906</v>
      </c>
      <c r="E6" s="22">
        <v>20</v>
      </c>
      <c r="F6" s="26"/>
      <c r="N6" s="8"/>
      <c r="O6" s="8">
        <v>21</v>
      </c>
    </row>
    <row r="7" spans="2:15" x14ac:dyDescent="0.45">
      <c r="B7" s="11">
        <v>3</v>
      </c>
      <c r="C7" s="6" t="str">
        <f>IF(Table10[[#This Row],[%]]&gt;=0.6, "YES", "NO")</f>
        <v>YES</v>
      </c>
      <c r="D7" s="14">
        <f>(COUNTIF(Table7[3], "YES"))/(COUNTA(Table7[3]))</f>
        <v>0.95454545454545459</v>
      </c>
      <c r="E7" s="22">
        <v>21</v>
      </c>
      <c r="F7" s="26"/>
      <c r="N7" s="6"/>
      <c r="O7" s="6">
        <v>22</v>
      </c>
    </row>
    <row r="8" spans="2:15" x14ac:dyDescent="0.45">
      <c r="B8" s="11">
        <v>4</v>
      </c>
      <c r="C8" s="6" t="str">
        <f>IF(Table10[[#This Row],[%]]&gt;=0.6, "YES", "NO")</f>
        <v>YES</v>
      </c>
      <c r="D8" s="14">
        <f>(COUNTIF(Table7[4], "YES"))/(COUNTA(Table7[4]))</f>
        <v>1</v>
      </c>
      <c r="E8" s="22">
        <v>22</v>
      </c>
      <c r="F8" s="26"/>
      <c r="N8" s="8"/>
      <c r="O8" s="8">
        <v>20</v>
      </c>
    </row>
    <row r="9" spans="2:15" x14ac:dyDescent="0.45">
      <c r="B9" s="11">
        <v>5</v>
      </c>
      <c r="C9" s="6" t="str">
        <f>IF(Table10[[#This Row],[%]]&gt;=0.6, "YES", "NO")</f>
        <v>YES</v>
      </c>
      <c r="D9" s="14">
        <f>(COUNTIF(Table7[5], "YES"))/(COUNTA(Table7[5]))</f>
        <v>0.90909090909090906</v>
      </c>
      <c r="E9" s="22">
        <v>20</v>
      </c>
      <c r="F9" s="26"/>
      <c r="N9" s="6"/>
      <c r="O9" s="6">
        <v>22</v>
      </c>
    </row>
    <row r="10" spans="2:15" x14ac:dyDescent="0.45">
      <c r="B10" s="11">
        <v>6</v>
      </c>
      <c r="C10" s="6" t="str">
        <f>IF(Table10[[#This Row],[%]]&gt;=0.6, "YES", "NO")</f>
        <v>YES</v>
      </c>
      <c r="D10" s="14">
        <f>(COUNTIF(Table7[6], "YES"))/(COUNTA(Table7[6]))</f>
        <v>1</v>
      </c>
      <c r="E10" s="22">
        <v>22</v>
      </c>
      <c r="F10" s="26"/>
      <c r="N10" s="8"/>
      <c r="O10" s="8">
        <v>21</v>
      </c>
    </row>
    <row r="11" spans="2:15" x14ac:dyDescent="0.45">
      <c r="B11" s="11">
        <v>7</v>
      </c>
      <c r="C11" s="6" t="str">
        <f>IF(Table10[[#This Row],[%]]&gt;=0.6, "YES", "NO")</f>
        <v>YES</v>
      </c>
      <c r="D11" s="14">
        <f>(COUNTIF(Table7[7], "YES"))/(COUNTA(Table7[7]))</f>
        <v>0.95454545454545459</v>
      </c>
      <c r="E11" s="22">
        <v>21</v>
      </c>
      <c r="F11" s="26"/>
      <c r="N11" s="6"/>
      <c r="O11" s="6">
        <v>22</v>
      </c>
    </row>
    <row r="12" spans="2:15" x14ac:dyDescent="0.45">
      <c r="B12" s="11">
        <v>8</v>
      </c>
      <c r="C12" s="6" t="str">
        <f>IF(Table10[[#This Row],[%]]&gt;=0.6, "YES", "NO")</f>
        <v>YES</v>
      </c>
      <c r="D12" s="14">
        <f>(COUNTIF(Table7[8], "YES"))/(COUNTA(Table7[8]))</f>
        <v>1</v>
      </c>
      <c r="E12" s="22">
        <v>22</v>
      </c>
      <c r="F12" s="26"/>
      <c r="N12" s="8"/>
      <c r="O12" s="8">
        <v>20</v>
      </c>
    </row>
    <row r="13" spans="2:15" x14ac:dyDescent="0.45">
      <c r="B13" s="11">
        <v>9</v>
      </c>
      <c r="C13" s="6" t="str">
        <f>IF(Table10[[#This Row],[%]]&gt;=0.6, "YES", "NO")</f>
        <v>YES</v>
      </c>
      <c r="D13" s="14">
        <f>(COUNTIF(Table7[9], "YES"))/(COUNTA(Table7[9]))</f>
        <v>0.90909090909090906</v>
      </c>
      <c r="E13" s="22">
        <v>20</v>
      </c>
      <c r="F13" s="26"/>
      <c r="N13" s="16"/>
      <c r="O13" s="16">
        <v>15</v>
      </c>
    </row>
    <row r="14" spans="2:15" x14ac:dyDescent="0.45">
      <c r="B14" s="12">
        <v>10</v>
      </c>
      <c r="C14" s="16" t="str">
        <f>IF(Table10[[#This Row],[%]]&gt;=0.6, "YES", "NO")</f>
        <v>YES</v>
      </c>
      <c r="D14" s="14">
        <f>(COUNTIF(Table7[10], "YES"))/(COUNTA(Table7[10]))</f>
        <v>0.68181818181818177</v>
      </c>
      <c r="E14" s="23">
        <v>15</v>
      </c>
      <c r="F14" s="26"/>
    </row>
    <row r="15" spans="2:15" x14ac:dyDescent="0.45">
      <c r="B15" s="12" t="s">
        <v>48</v>
      </c>
      <c r="C15" s="24">
        <f>(COUNTIF(C5:C14,"YES"))/COUNTA(C5:C14)</f>
        <v>1</v>
      </c>
      <c r="D15" s="24">
        <f>AVERAGE(D5:D14)</f>
        <v>0.92727272727272714</v>
      </c>
      <c r="E15" s="23">
        <f>AVERAGE(E5:E14)</f>
        <v>20.399999999999999</v>
      </c>
      <c r="F15" s="26"/>
    </row>
    <row r="17" spans="2:12" x14ac:dyDescent="0.45">
      <c r="B17" s="2"/>
      <c r="C17" s="89" t="s">
        <v>32</v>
      </c>
      <c r="D17" s="89"/>
      <c r="E17" s="89"/>
      <c r="F17" s="89"/>
      <c r="G17" s="89"/>
      <c r="H17" s="89"/>
      <c r="I17" s="89"/>
      <c r="J17" s="89"/>
      <c r="K17" s="89"/>
      <c r="L17" s="89"/>
    </row>
    <row r="18" spans="2:12" x14ac:dyDescent="0.45">
      <c r="B18" s="28" t="s">
        <v>33</v>
      </c>
      <c r="C18" s="9" t="s">
        <v>34</v>
      </c>
      <c r="D18" s="9" t="s">
        <v>35</v>
      </c>
      <c r="E18" s="29" t="s">
        <v>36</v>
      </c>
      <c r="F18" s="26" t="s">
        <v>37</v>
      </c>
      <c r="G18" s="26" t="s">
        <v>38</v>
      </c>
      <c r="H18" s="26" t="s">
        <v>39</v>
      </c>
      <c r="I18" s="26" t="s">
        <v>40</v>
      </c>
      <c r="J18" s="26" t="s">
        <v>41</v>
      </c>
      <c r="K18" s="26" t="s">
        <v>42</v>
      </c>
      <c r="L18" s="26" t="s">
        <v>43</v>
      </c>
    </row>
    <row r="19" spans="2:12" x14ac:dyDescent="0.45">
      <c r="B19" s="26">
        <v>1</v>
      </c>
      <c r="C19" s="26" t="s">
        <v>30</v>
      </c>
      <c r="D19" s="26" t="s">
        <v>30</v>
      </c>
      <c r="E19" s="26" t="s">
        <v>30</v>
      </c>
      <c r="F19" s="26" t="s">
        <v>30</v>
      </c>
      <c r="G19" s="26" t="s">
        <v>30</v>
      </c>
      <c r="H19" s="26" t="s">
        <v>30</v>
      </c>
      <c r="I19" s="26" t="s">
        <v>30</v>
      </c>
      <c r="J19" s="26" t="s">
        <v>30</v>
      </c>
      <c r="K19" s="26" t="s">
        <v>30</v>
      </c>
      <c r="L19" s="26" t="s">
        <v>30</v>
      </c>
    </row>
    <row r="20" spans="2:12" x14ac:dyDescent="0.45">
      <c r="B20" s="26">
        <v>2</v>
      </c>
      <c r="C20" s="26" t="s">
        <v>30</v>
      </c>
      <c r="D20" s="26" t="s">
        <v>30</v>
      </c>
      <c r="E20" s="26" t="s">
        <v>30</v>
      </c>
      <c r="F20" s="26" t="s">
        <v>30</v>
      </c>
      <c r="G20" s="26" t="s">
        <v>30</v>
      </c>
      <c r="H20" s="26" t="s">
        <v>30</v>
      </c>
      <c r="I20" s="26" t="s">
        <v>30</v>
      </c>
      <c r="J20" s="26" t="s">
        <v>30</v>
      </c>
      <c r="K20" s="26" t="s">
        <v>30</v>
      </c>
      <c r="L20" s="26" t="s">
        <v>30</v>
      </c>
    </row>
    <row r="21" spans="2:12" hidden="1" x14ac:dyDescent="0.45">
      <c r="B21" s="26">
        <v>3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2:12" hidden="1" x14ac:dyDescent="0.45">
      <c r="B22" s="26">
        <v>4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3" spans="2:12" hidden="1" x14ac:dyDescent="0.45">
      <c r="B23" s="26">
        <v>5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</row>
    <row r="24" spans="2:12" hidden="1" x14ac:dyDescent="0.45">
      <c r="B24" s="26">
        <v>6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2" hidden="1" x14ac:dyDescent="0.45">
      <c r="B25" s="26">
        <v>7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2:12" x14ac:dyDescent="0.45">
      <c r="B26" s="26">
        <v>8</v>
      </c>
      <c r="C26" s="26" t="s">
        <v>30</v>
      </c>
      <c r="D26" s="26" t="s">
        <v>30</v>
      </c>
      <c r="E26" s="26" t="s">
        <v>30</v>
      </c>
      <c r="F26" s="26" t="s">
        <v>30</v>
      </c>
      <c r="G26" s="26" t="s">
        <v>30</v>
      </c>
      <c r="H26" s="26" t="s">
        <v>30</v>
      </c>
      <c r="I26" s="26" t="s">
        <v>30</v>
      </c>
      <c r="J26" s="26" t="s">
        <v>30</v>
      </c>
      <c r="K26" s="26" t="s">
        <v>30</v>
      </c>
      <c r="L26" s="26" t="s">
        <v>30</v>
      </c>
    </row>
    <row r="27" spans="2:12" x14ac:dyDescent="0.45">
      <c r="B27" s="26">
        <v>9</v>
      </c>
      <c r="C27" s="26" t="s">
        <v>30</v>
      </c>
      <c r="D27" s="26" t="s">
        <v>30</v>
      </c>
      <c r="E27" s="26" t="s">
        <v>30</v>
      </c>
      <c r="F27" s="26" t="s">
        <v>30</v>
      </c>
      <c r="G27" s="26" t="s">
        <v>30</v>
      </c>
      <c r="H27" s="26" t="s">
        <v>30</v>
      </c>
      <c r="I27" s="26" t="s">
        <v>30</v>
      </c>
      <c r="J27" s="26" t="s">
        <v>30</v>
      </c>
      <c r="K27" s="26" t="s">
        <v>30</v>
      </c>
      <c r="L27" s="26" t="s">
        <v>30</v>
      </c>
    </row>
    <row r="28" spans="2:12" x14ac:dyDescent="0.45">
      <c r="B28" s="26">
        <v>10</v>
      </c>
      <c r="C28" s="26" t="s">
        <v>30</v>
      </c>
      <c r="D28" s="26" t="s">
        <v>30</v>
      </c>
      <c r="E28" s="26" t="s">
        <v>30</v>
      </c>
      <c r="F28" s="26" t="s">
        <v>30</v>
      </c>
      <c r="G28" s="26" t="s">
        <v>30</v>
      </c>
      <c r="H28" s="26" t="s">
        <v>30</v>
      </c>
      <c r="I28" s="26" t="s">
        <v>30</v>
      </c>
      <c r="J28" s="26" t="s">
        <v>30</v>
      </c>
      <c r="K28" s="26" t="s">
        <v>30</v>
      </c>
      <c r="L28" s="26" t="s">
        <v>30</v>
      </c>
    </row>
    <row r="29" spans="2:12" x14ac:dyDescent="0.45">
      <c r="B29" s="26">
        <v>11</v>
      </c>
      <c r="C29" s="26" t="s">
        <v>30</v>
      </c>
      <c r="D29" s="26" t="s">
        <v>30</v>
      </c>
      <c r="E29" s="26" t="s">
        <v>30</v>
      </c>
      <c r="F29" s="26" t="s">
        <v>30</v>
      </c>
      <c r="G29" s="26" t="s">
        <v>30</v>
      </c>
      <c r="H29" s="26" t="s">
        <v>30</v>
      </c>
      <c r="I29" s="26" t="s">
        <v>30</v>
      </c>
      <c r="J29" s="26" t="s">
        <v>30</v>
      </c>
      <c r="K29" s="26" t="s">
        <v>30</v>
      </c>
      <c r="L29" s="26" t="s">
        <v>30</v>
      </c>
    </row>
    <row r="30" spans="2:12" x14ac:dyDescent="0.45">
      <c r="B30" s="26">
        <v>12</v>
      </c>
      <c r="C30" s="26" t="s">
        <v>30</v>
      </c>
      <c r="D30" s="26" t="s">
        <v>30</v>
      </c>
      <c r="E30" s="26" t="s">
        <v>30</v>
      </c>
      <c r="F30" s="26" t="s">
        <v>30</v>
      </c>
      <c r="G30" s="26" t="s">
        <v>30</v>
      </c>
      <c r="H30" s="26" t="s">
        <v>30</v>
      </c>
      <c r="I30" s="26" t="s">
        <v>30</v>
      </c>
      <c r="J30" s="26" t="s">
        <v>30</v>
      </c>
      <c r="K30" s="26" t="s">
        <v>30</v>
      </c>
      <c r="L30" s="26" t="s">
        <v>30</v>
      </c>
    </row>
    <row r="31" spans="2:12" x14ac:dyDescent="0.45">
      <c r="B31" s="26">
        <v>13</v>
      </c>
      <c r="C31" s="26" t="s">
        <v>30</v>
      </c>
      <c r="D31" s="26" t="s">
        <v>30</v>
      </c>
      <c r="E31" s="26" t="s">
        <v>30</v>
      </c>
      <c r="F31" s="26" t="s">
        <v>30</v>
      </c>
      <c r="G31" s="26" t="s">
        <v>30</v>
      </c>
      <c r="H31" s="26" t="s">
        <v>30</v>
      </c>
      <c r="I31" s="26" t="s">
        <v>30</v>
      </c>
      <c r="J31" s="26" t="s">
        <v>30</v>
      </c>
      <c r="K31" s="26" t="s">
        <v>30</v>
      </c>
      <c r="L31" s="26" t="s">
        <v>30</v>
      </c>
    </row>
    <row r="32" spans="2:12" x14ac:dyDescent="0.45">
      <c r="B32" s="26">
        <v>14</v>
      </c>
      <c r="C32" s="26" t="s">
        <v>31</v>
      </c>
      <c r="D32" s="26" t="s">
        <v>30</v>
      </c>
      <c r="E32" s="26" t="s">
        <v>30</v>
      </c>
      <c r="F32" s="26" t="s">
        <v>30</v>
      </c>
      <c r="G32" s="26" t="s">
        <v>30</v>
      </c>
      <c r="H32" s="26" t="s">
        <v>30</v>
      </c>
      <c r="I32" s="26" t="s">
        <v>30</v>
      </c>
      <c r="J32" s="26" t="s">
        <v>30</v>
      </c>
      <c r="K32" s="26" t="s">
        <v>30</v>
      </c>
      <c r="L32" s="26" t="s">
        <v>30</v>
      </c>
    </row>
    <row r="33" spans="2:12" x14ac:dyDescent="0.45">
      <c r="B33" s="26">
        <v>15</v>
      </c>
      <c r="C33" s="26" t="s">
        <v>30</v>
      </c>
      <c r="D33" s="26" t="s">
        <v>31</v>
      </c>
      <c r="E33" s="26" t="s">
        <v>30</v>
      </c>
      <c r="F33" s="26" t="s">
        <v>30</v>
      </c>
      <c r="G33" s="26" t="s">
        <v>30</v>
      </c>
      <c r="H33" s="26" t="s">
        <v>30</v>
      </c>
      <c r="I33" s="26" t="s">
        <v>31</v>
      </c>
      <c r="J33" s="26" t="s">
        <v>30</v>
      </c>
      <c r="K33" s="26" t="s">
        <v>30</v>
      </c>
      <c r="L33" s="26" t="s">
        <v>30</v>
      </c>
    </row>
    <row r="34" spans="2:12" x14ac:dyDescent="0.45">
      <c r="B34" s="26">
        <v>16</v>
      </c>
      <c r="C34" s="26" t="s">
        <v>30</v>
      </c>
      <c r="D34" s="26" t="s">
        <v>30</v>
      </c>
      <c r="E34" s="26" t="s">
        <v>30</v>
      </c>
      <c r="F34" s="26" t="s">
        <v>30</v>
      </c>
      <c r="G34" s="26" t="s">
        <v>30</v>
      </c>
      <c r="H34" s="26" t="s">
        <v>30</v>
      </c>
      <c r="I34" s="26" t="s">
        <v>30</v>
      </c>
      <c r="J34" s="26" t="s">
        <v>30</v>
      </c>
      <c r="K34" s="26" t="s">
        <v>30</v>
      </c>
      <c r="L34" s="26" t="s">
        <v>31</v>
      </c>
    </row>
    <row r="35" spans="2:12" x14ac:dyDescent="0.45">
      <c r="B35" s="26">
        <v>17</v>
      </c>
      <c r="C35" s="26" t="s">
        <v>30</v>
      </c>
      <c r="D35" s="26" t="s">
        <v>30</v>
      </c>
      <c r="E35" s="26" t="s">
        <v>30</v>
      </c>
      <c r="F35" s="26" t="s">
        <v>30</v>
      </c>
      <c r="G35" s="26" t="s">
        <v>30</v>
      </c>
      <c r="H35" s="26" t="s">
        <v>30</v>
      </c>
      <c r="I35" s="26" t="s">
        <v>30</v>
      </c>
      <c r="J35" s="26" t="s">
        <v>30</v>
      </c>
      <c r="K35" s="26" t="s">
        <v>30</v>
      </c>
      <c r="L35" s="26" t="s">
        <v>31</v>
      </c>
    </row>
    <row r="36" spans="2:12" x14ac:dyDescent="0.45">
      <c r="B36" s="26">
        <v>18</v>
      </c>
      <c r="C36" s="26" t="s">
        <v>30</v>
      </c>
      <c r="D36" s="26" t="s">
        <v>30</v>
      </c>
      <c r="E36" s="26" t="s">
        <v>30</v>
      </c>
      <c r="F36" s="26" t="s">
        <v>30</v>
      </c>
      <c r="G36" s="26" t="s">
        <v>30</v>
      </c>
      <c r="H36" s="26" t="s">
        <v>30</v>
      </c>
      <c r="I36" s="26" t="s">
        <v>30</v>
      </c>
      <c r="J36" s="26" t="s">
        <v>30</v>
      </c>
      <c r="K36" s="26" t="s">
        <v>30</v>
      </c>
      <c r="L36" s="26" t="s">
        <v>30</v>
      </c>
    </row>
    <row r="37" spans="2:12" x14ac:dyDescent="0.45">
      <c r="B37" s="26">
        <v>19</v>
      </c>
      <c r="C37" s="26" t="s">
        <v>30</v>
      </c>
      <c r="D37" s="26" t="s">
        <v>30</v>
      </c>
      <c r="E37" s="26" t="s">
        <v>30</v>
      </c>
      <c r="F37" s="26" t="s">
        <v>30</v>
      </c>
      <c r="G37" s="26" t="s">
        <v>30</v>
      </c>
      <c r="H37" s="26" t="s">
        <v>30</v>
      </c>
      <c r="I37" s="26" t="s">
        <v>30</v>
      </c>
      <c r="J37" s="26" t="s">
        <v>30</v>
      </c>
      <c r="K37" s="26" t="s">
        <v>30</v>
      </c>
      <c r="L37" s="26" t="s">
        <v>30</v>
      </c>
    </row>
    <row r="38" spans="2:12" x14ac:dyDescent="0.45">
      <c r="B38" s="26">
        <v>20</v>
      </c>
      <c r="C38" s="26" t="s">
        <v>30</v>
      </c>
      <c r="D38" s="26" t="s">
        <v>30</v>
      </c>
      <c r="E38" s="26" t="s">
        <v>30</v>
      </c>
      <c r="F38" s="26" t="s">
        <v>30</v>
      </c>
      <c r="G38" s="26" t="s">
        <v>30</v>
      </c>
      <c r="H38" s="26" t="s">
        <v>30</v>
      </c>
      <c r="I38" s="26" t="s">
        <v>30</v>
      </c>
      <c r="J38" s="26" t="s">
        <v>30</v>
      </c>
      <c r="K38" s="26" t="s">
        <v>30</v>
      </c>
      <c r="L38" s="26" t="s">
        <v>30</v>
      </c>
    </row>
    <row r="39" spans="2:12" x14ac:dyDescent="0.45">
      <c r="B39" s="26">
        <v>21</v>
      </c>
      <c r="C39" s="26" t="s">
        <v>30</v>
      </c>
      <c r="D39" s="26" t="s">
        <v>30</v>
      </c>
      <c r="E39" s="26" t="s">
        <v>30</v>
      </c>
      <c r="F39" s="26" t="s">
        <v>30</v>
      </c>
      <c r="G39" s="26" t="s">
        <v>31</v>
      </c>
      <c r="H39" s="26" t="s">
        <v>30</v>
      </c>
      <c r="I39" s="26" t="s">
        <v>30</v>
      </c>
      <c r="J39" s="26" t="s">
        <v>30</v>
      </c>
      <c r="K39" s="26" t="s">
        <v>30</v>
      </c>
      <c r="L39" s="26" t="s">
        <v>31</v>
      </c>
    </row>
    <row r="40" spans="2:12" hidden="1" x14ac:dyDescent="0.45">
      <c r="B40" s="26">
        <v>22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</row>
    <row r="41" spans="2:12" x14ac:dyDescent="0.45">
      <c r="B41" s="26">
        <v>23</v>
      </c>
      <c r="C41" s="26" t="s">
        <v>30</v>
      </c>
      <c r="D41" s="26" t="s">
        <v>31</v>
      </c>
      <c r="E41" s="26" t="s">
        <v>31</v>
      </c>
      <c r="F41" s="26" t="s">
        <v>30</v>
      </c>
      <c r="G41" s="26" t="s">
        <v>30</v>
      </c>
      <c r="H41" s="26" t="s">
        <v>30</v>
      </c>
      <c r="I41" s="26" t="s">
        <v>30</v>
      </c>
      <c r="J41" s="26" t="s">
        <v>30</v>
      </c>
      <c r="K41" s="26" t="s">
        <v>30</v>
      </c>
      <c r="L41" s="26" t="s">
        <v>30</v>
      </c>
    </row>
    <row r="42" spans="2:12" x14ac:dyDescent="0.45">
      <c r="B42" s="26">
        <v>24</v>
      </c>
      <c r="C42" s="26" t="s">
        <v>30</v>
      </c>
      <c r="D42" s="26" t="s">
        <v>30</v>
      </c>
      <c r="E42" s="26" t="s">
        <v>30</v>
      </c>
      <c r="F42" s="26" t="s">
        <v>30</v>
      </c>
      <c r="G42" s="26" t="s">
        <v>31</v>
      </c>
      <c r="H42" s="26" t="s">
        <v>30</v>
      </c>
      <c r="I42" s="26" t="s">
        <v>30</v>
      </c>
      <c r="J42" s="26" t="s">
        <v>30</v>
      </c>
      <c r="K42" s="26" t="s">
        <v>30</v>
      </c>
      <c r="L42" s="26" t="s">
        <v>31</v>
      </c>
    </row>
    <row r="43" spans="2:12" x14ac:dyDescent="0.45">
      <c r="B43" s="26">
        <v>25</v>
      </c>
      <c r="C43" s="76" t="s">
        <v>30</v>
      </c>
      <c r="D43" s="26" t="s">
        <v>30</v>
      </c>
      <c r="E43" s="26" t="s">
        <v>30</v>
      </c>
      <c r="F43" s="26" t="s">
        <v>30</v>
      </c>
      <c r="G43" s="26" t="s">
        <v>30</v>
      </c>
      <c r="H43" s="26" t="s">
        <v>30</v>
      </c>
      <c r="I43" s="26" t="s">
        <v>30</v>
      </c>
      <c r="J43" s="26" t="s">
        <v>30</v>
      </c>
      <c r="K43" s="26" t="s">
        <v>30</v>
      </c>
      <c r="L43" s="26" t="s">
        <v>31</v>
      </c>
    </row>
    <row r="44" spans="2:12" x14ac:dyDescent="0.45">
      <c r="B44" s="26">
        <v>26</v>
      </c>
      <c r="C44" s="26" t="s">
        <v>30</v>
      </c>
      <c r="D44" s="26" t="s">
        <v>30</v>
      </c>
      <c r="E44" s="26" t="s">
        <v>30</v>
      </c>
      <c r="F44" s="26" t="s">
        <v>30</v>
      </c>
      <c r="G44" s="26" t="s">
        <v>30</v>
      </c>
      <c r="H44" s="26" t="s">
        <v>30</v>
      </c>
      <c r="I44" s="26" t="s">
        <v>30</v>
      </c>
      <c r="J44" s="26" t="s">
        <v>30</v>
      </c>
      <c r="K44" s="26" t="s">
        <v>31</v>
      </c>
      <c r="L44" s="26" t="s">
        <v>31</v>
      </c>
    </row>
    <row r="45" spans="2:12" x14ac:dyDescent="0.45">
      <c r="B45" s="26">
        <v>27</v>
      </c>
      <c r="C45" s="26" t="s">
        <v>30</v>
      </c>
      <c r="D45" s="26" t="s">
        <v>30</v>
      </c>
      <c r="E45" s="26" t="s">
        <v>30</v>
      </c>
      <c r="F45" s="26" t="s">
        <v>30</v>
      </c>
      <c r="G45" s="26" t="s">
        <v>30</v>
      </c>
      <c r="H45" s="26" t="s">
        <v>30</v>
      </c>
      <c r="I45" s="26" t="s">
        <v>30</v>
      </c>
      <c r="J45" s="26" t="s">
        <v>30</v>
      </c>
      <c r="K45" s="26" t="s">
        <v>31</v>
      </c>
      <c r="L45" s="26" t="s">
        <v>31</v>
      </c>
    </row>
    <row r="46" spans="2:12" x14ac:dyDescent="0.45">
      <c r="B46" s="76">
        <v>28</v>
      </c>
      <c r="C46" s="26" t="s">
        <v>30</v>
      </c>
      <c r="D46" s="26" t="s">
        <v>30</v>
      </c>
      <c r="E46" s="26" t="s">
        <v>30</v>
      </c>
      <c r="F46" s="26" t="s">
        <v>30</v>
      </c>
      <c r="G46" s="26" t="s">
        <v>30</v>
      </c>
      <c r="H46" s="26" t="s">
        <v>30</v>
      </c>
      <c r="I46" s="26" t="s">
        <v>30</v>
      </c>
      <c r="J46" s="26" t="s">
        <v>30</v>
      </c>
      <c r="K46" s="26" t="s">
        <v>30</v>
      </c>
      <c r="L46" s="26" t="s">
        <v>30</v>
      </c>
    </row>
  </sheetData>
  <mergeCells count="2">
    <mergeCell ref="B3:E3"/>
    <mergeCell ref="C17:L17"/>
  </mergeCells>
  <conditionalFormatting sqref="D5:D1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{BD0D38DF-421D-4CF0-819B-4CB9E93A0EE8}</x14:id>
        </ext>
      </extLst>
    </cfRule>
  </conditionalFormatting>
  <conditionalFormatting sqref="E5:E1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{C8B8A344-55A2-4C3B-88EB-A3559C0E613F}</x14:id>
        </ext>
      </extLst>
    </cfRule>
  </conditionalFormatting>
  <pageMargins left="0.7" right="0.7" top="0.75" bottom="0.75" header="0.3" footer="0.3"/>
  <drawing r:id="rId1"/>
  <tableParts count="2">
    <tablePart r:id="rId2"/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D0D38DF-421D-4CF0-819B-4CB9E93A0EE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D5:D14</xm:sqref>
        </x14:conditionalFormatting>
        <x14:conditionalFormatting xmlns:xm="http://schemas.microsoft.com/office/excel/2006/main">
          <x14:cfRule type="dataBar" id="{C8B8A344-55A2-4C3B-88EB-A3559C0E613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E5:E14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6 Y G V W A 7 c E 7 + k A A A A 9 g A A A B I A H A B D b 2 5 m a W c v U G F j a 2 F n Z S 5 4 b W w g o h g A K K A U A A A A A A A A A A A A A A A A A A A A A A A A A A A A h Y + x D o I w F E V / h X S n h T p g y K M M r p K Y E I 1 r U y o 2 w s P Q Y v k 3 B z / J X x C j q J v j P f c M 9 9 6 v N 8 j H t g k u u r e m w 4 z E N C K B R t V V B u u M D O 4 Q L k k u Y C P V S d Y 6 m G S 0 6 W i r j B y d O 6 e M e e + p X 9 C u r x m P o p j t i 3 W p j r q V 5 C O b / 3 J o 0 D q J S h M B u 9 c Y w W n M E 8 q T h E b A Z g i F w a / A p 7 3 P 9 g f C a m j c 0 G u h M d y W w O Y I 7 P 1 B P A B Q S w M E F A A C A A g A 6 Y G V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m B l V g o i k e 4 D g A A A B E A A A A T A B w A R m 9 y b X V s Y X M v U 2 V j d G l v b j E u b S C i G A A o o B Q A A A A A A A A A A A A A A A A A A A A A A A A A A A A r T k 0 u y c z P U w i G 0 I b W A F B L A Q I t A B Q A A g A I A O m B l V g O 3 B O / p A A A A P Y A A A A S A A A A A A A A A A A A A A A A A A A A A A B D b 2 5 m a W c v U G F j a 2 F n Z S 5 4 b W x Q S w E C L Q A U A A I A C A D p g Z V Y D 8 r p q 6 Q A A A D p A A A A E w A A A A A A A A A A A A A A A A D w A A A A W 0 N v b n R l b n R f V H l w Z X N d L n h t b F B L A Q I t A B Q A A g A I A O m B l V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m O Z i S F h y B R 7 9 Y B e U k F E N B A A A A A A I A A A A A A B B m A A A A A Q A A I A A A A L O G i r u / x F a f o O w q 3 Z f g n F k W Y d L f j n i 1 I u Z F i k G I u G P U A A A A A A 6 A A A A A A g A A I A A A A C 0 b T t i Q x 3 d c X L U 8 n z T q C P Y + H U L l m 4 D y e q l e f u 0 F E C r 0 U A A A A O 6 E e P y P P J i 2 y g b w M i 3 m b G x d Z x 2 1 f q q 7 1 d V u 5 2 X y d A 7 q Z p 2 J L l 3 E n h i B 3 Z f L v C / d p F H G G G v y f v 4 T A W l 8 W t W U N J N s i z r / r 3 2 f B 3 F k g J N Y m q i N Q A A A A H f X P K e R V n o n 1 1 Z T P G q y U H w 6 w W p X R 2 m O o 7 U + n A F 5 J t W K F L l B M C W d i s S + j W d 2 z q d f W a 7 i T h r G W T d 5 N C F K 6 P L 3 b l w = < / D a t a M a s h u p > 
</file>

<file path=customXml/itemProps1.xml><?xml version="1.0" encoding="utf-8"?>
<ds:datastoreItem xmlns:ds="http://schemas.openxmlformats.org/officeDocument/2006/customXml" ds:itemID="{83645B81-5950-4819-9ED2-76C6712585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Use Case Diagrams</vt:lpstr>
      <vt:lpstr>Estimation of Exercise Difficul</vt:lpstr>
      <vt:lpstr>CORRELATIONS </vt:lpstr>
      <vt:lpstr>Use Case Narratives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Vega</dc:creator>
  <cp:lastModifiedBy>Vega Carrazan  Pablo Federico</cp:lastModifiedBy>
  <cp:lastPrinted>2024-03-31T11:53:42Z</cp:lastPrinted>
  <dcterms:created xsi:type="dcterms:W3CDTF">2024-03-31T10:56:49Z</dcterms:created>
  <dcterms:modified xsi:type="dcterms:W3CDTF">2024-06-06T18:30:56Z</dcterms:modified>
</cp:coreProperties>
</file>